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20011_pkg_0296b.xlsx" sheetId="1" r:id="rId1"/>
  </sheets>
  <definedNames>
    <definedName name="_xlnm._FilterDatabase" localSheetId="0" hidden="1">bdl220011_pkg_0296b.xlsx!$A$1:$L$266</definedName>
    <definedName name="pkg_0296b">bdl220011_pkg_0296b.xlsx!$A$1:$CX$266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9" i="1"/>
  <c r="K10" i="1"/>
  <c r="K11" i="1"/>
  <c r="K12" i="1"/>
  <c r="K13" i="1"/>
  <c r="K14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8" i="1"/>
  <c r="K39" i="1"/>
  <c r="K40" i="1"/>
  <c r="K41" i="1"/>
  <c r="K42" i="1"/>
  <c r="K43" i="1"/>
  <c r="K45" i="1"/>
  <c r="K46" i="1"/>
  <c r="K47" i="1"/>
  <c r="K48" i="1"/>
  <c r="K49" i="1"/>
  <c r="K50" i="1"/>
  <c r="K52" i="1"/>
  <c r="K53" i="1"/>
  <c r="K54" i="1"/>
  <c r="K55" i="1"/>
  <c r="K56" i="1"/>
  <c r="K57" i="1"/>
  <c r="K59" i="1"/>
  <c r="K60" i="1"/>
  <c r="K61" i="1"/>
  <c r="K62" i="1"/>
  <c r="K63" i="1"/>
  <c r="K64" i="1"/>
  <c r="K66" i="1"/>
  <c r="K67" i="1"/>
  <c r="K68" i="1"/>
  <c r="K69" i="1"/>
  <c r="K70" i="1"/>
  <c r="K71" i="1"/>
  <c r="K73" i="1"/>
  <c r="K74" i="1"/>
  <c r="K75" i="1"/>
  <c r="K76" i="1"/>
  <c r="K77" i="1"/>
  <c r="K78" i="1"/>
  <c r="K80" i="1"/>
  <c r="K81" i="1"/>
  <c r="K82" i="1"/>
  <c r="K83" i="1"/>
  <c r="K84" i="1"/>
  <c r="K85" i="1"/>
  <c r="K87" i="1"/>
  <c r="K88" i="1"/>
  <c r="K89" i="1"/>
  <c r="K90" i="1"/>
  <c r="K91" i="1"/>
  <c r="K92" i="1"/>
  <c r="K94" i="1"/>
  <c r="K95" i="1"/>
  <c r="K96" i="1"/>
  <c r="K97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1" i="1"/>
  <c r="K222" i="1"/>
  <c r="K224" i="1"/>
  <c r="K225" i="1"/>
  <c r="K226" i="1"/>
  <c r="K228" i="1"/>
  <c r="K229" i="1"/>
  <c r="K231" i="1"/>
  <c r="K232" i="1"/>
  <c r="K233" i="1"/>
  <c r="K234" i="1"/>
  <c r="K235" i="1"/>
  <c r="K236" i="1"/>
  <c r="K237" i="1"/>
  <c r="J2" i="1"/>
  <c r="J3" i="1"/>
  <c r="J4" i="1"/>
  <c r="J5" i="1"/>
  <c r="J6" i="1"/>
  <c r="J7" i="1"/>
  <c r="J9" i="1"/>
  <c r="J10" i="1"/>
  <c r="J11" i="1"/>
  <c r="J12" i="1"/>
  <c r="J13" i="1"/>
  <c r="J14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8" i="1"/>
  <c r="J39" i="1"/>
  <c r="J40" i="1"/>
  <c r="J41" i="1"/>
  <c r="J42" i="1"/>
  <c r="J43" i="1"/>
  <c r="J45" i="1"/>
  <c r="J46" i="1"/>
  <c r="J47" i="1"/>
  <c r="J48" i="1"/>
  <c r="J49" i="1"/>
  <c r="J50" i="1"/>
  <c r="J52" i="1"/>
  <c r="J53" i="1"/>
  <c r="J54" i="1"/>
  <c r="J55" i="1"/>
  <c r="J56" i="1"/>
  <c r="J57" i="1"/>
  <c r="J59" i="1"/>
  <c r="J60" i="1"/>
  <c r="J61" i="1"/>
  <c r="J62" i="1"/>
  <c r="J63" i="1"/>
  <c r="J64" i="1"/>
  <c r="J66" i="1"/>
  <c r="J67" i="1"/>
  <c r="J68" i="1"/>
  <c r="J69" i="1"/>
  <c r="J70" i="1"/>
  <c r="J71" i="1"/>
  <c r="J73" i="1"/>
  <c r="J74" i="1"/>
  <c r="J75" i="1"/>
  <c r="J76" i="1"/>
  <c r="J77" i="1"/>
  <c r="J78" i="1"/>
  <c r="J80" i="1"/>
  <c r="J81" i="1"/>
  <c r="J82" i="1"/>
  <c r="J83" i="1"/>
  <c r="J84" i="1"/>
  <c r="J85" i="1"/>
  <c r="J87" i="1"/>
  <c r="J88" i="1"/>
  <c r="J89" i="1"/>
  <c r="J90" i="1"/>
  <c r="J91" i="1"/>
  <c r="J92" i="1"/>
  <c r="J94" i="1"/>
  <c r="J95" i="1"/>
  <c r="J96" i="1"/>
  <c r="J97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7" i="1"/>
  <c r="J218" i="1"/>
  <c r="J219" i="1"/>
  <c r="J220" i="1"/>
  <c r="J221" i="1"/>
  <c r="J222" i="1"/>
  <c r="J224" i="1"/>
  <c r="J225" i="1"/>
  <c r="J226" i="1"/>
  <c r="J228" i="1"/>
  <c r="J229" i="1"/>
  <c r="J231" i="1"/>
  <c r="J232" i="1"/>
  <c r="J233" i="1"/>
  <c r="J234" i="1"/>
  <c r="J235" i="1"/>
  <c r="J236" i="1"/>
  <c r="J237" i="1"/>
  <c r="G8" i="1"/>
  <c r="G15" i="1"/>
  <c r="G22" i="1"/>
  <c r="G30" i="1"/>
  <c r="G37" i="1"/>
  <c r="G44" i="1"/>
  <c r="G51" i="1"/>
  <c r="G58" i="1"/>
  <c r="G65" i="1"/>
  <c r="G72" i="1"/>
  <c r="G79" i="1"/>
  <c r="G86" i="1"/>
  <c r="G93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16" i="1"/>
  <c r="G223" i="1"/>
  <c r="G227" i="1"/>
  <c r="G230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</calcChain>
</file>

<file path=xl/sharedStrings.xml><?xml version="1.0" encoding="utf-8"?>
<sst xmlns="http://schemas.openxmlformats.org/spreadsheetml/2006/main" count="1162" uniqueCount="789">
  <si>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</si>
  <si>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</si>
  <si>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</si>
  <si>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</si>
  <si>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</si>
  <si>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</si>
  <si>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</si>
  <si>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</si>
  <si>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</si>
  <si>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</si>
  <si>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</si>
  <si>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SM_ID</t>
  </si>
  <si>
    <t>Au_FA_AA</t>
  </si>
  <si>
    <t>Au_FA_GRA</t>
  </si>
  <si>
    <t>Ag_FA_GRA</t>
  </si>
  <si>
    <t>B_PGNAA</t>
  </si>
  <si>
    <t>Wt_PGNAA</t>
  </si>
  <si>
    <t>C_IR</t>
  </si>
  <si>
    <t>S_IR</t>
  </si>
  <si>
    <t>CO2_IR</t>
  </si>
  <si>
    <t>F_FUS_ISE</t>
  </si>
  <si>
    <t>FeO_TIT</t>
  </si>
  <si>
    <t>Hg_CV_FIMS</t>
  </si>
  <si>
    <t>SiO2_FUS_ICP</t>
  </si>
  <si>
    <t>Al2O3_FUS_ICP</t>
  </si>
  <si>
    <t>Cr2O3_FUS_ICP</t>
  </si>
  <si>
    <t>Fe2O3_T_FUS_ICP</t>
  </si>
  <si>
    <t>MgO_FUS_ICP</t>
  </si>
  <si>
    <t>MnO_FUS_ICP</t>
  </si>
  <si>
    <t>CaO_FUS_ICP</t>
  </si>
  <si>
    <t>TiO2_FUS_ICP</t>
  </si>
  <si>
    <t>Na2O_FUS_ICP</t>
  </si>
  <si>
    <t>K2O_FUS_ICP</t>
  </si>
  <si>
    <t>P2O5_FUS_ICP</t>
  </si>
  <si>
    <t>LOI</t>
  </si>
  <si>
    <t>Total</t>
  </si>
  <si>
    <t>Sc_FUS_ICP</t>
  </si>
  <si>
    <t>Be_FUS_ICP</t>
  </si>
  <si>
    <t>V_FUS_ICP</t>
  </si>
  <si>
    <t>Cr_FUS_MS</t>
  </si>
  <si>
    <t>Co_FUS_MS</t>
  </si>
  <si>
    <t>Ni_FUS_MS</t>
  </si>
  <si>
    <t>Cu_FUS_MS</t>
  </si>
  <si>
    <t>Ga_FUS_MS</t>
  </si>
  <si>
    <t>Ge_FUS_MS</t>
  </si>
  <si>
    <t>As_FUS_MS</t>
  </si>
  <si>
    <t>Rb_FUS_MS</t>
  </si>
  <si>
    <t>Sr_FUS_ICP</t>
  </si>
  <si>
    <t>Y_FUS_MS</t>
  </si>
  <si>
    <t>Zr_FUS_ICP</t>
  </si>
  <si>
    <t>Nb_FUS_MS</t>
  </si>
  <si>
    <t>Mo_FUS_MS</t>
  </si>
  <si>
    <t>Ag_FUS_MS</t>
  </si>
  <si>
    <t>In_FUS_MS</t>
  </si>
  <si>
    <t>Sn_FUS_MS</t>
  </si>
  <si>
    <t>Sb_FUS_MS</t>
  </si>
  <si>
    <t>Cs_FUS_MS</t>
  </si>
  <si>
    <t>Ba_FUS_ICP</t>
  </si>
  <si>
    <t>Bi_FUS_MS</t>
  </si>
  <si>
    <t>La_FUS_MS</t>
  </si>
  <si>
    <t>Ce_FUS_MS</t>
  </si>
  <si>
    <t>Pr_FUS_MS</t>
  </si>
  <si>
    <t>Nd_FUS_MS</t>
  </si>
  <si>
    <t>Sm_FUS_MS</t>
  </si>
  <si>
    <t>Eu_FUS_MS</t>
  </si>
  <si>
    <t>Gd_FUS_MS</t>
  </si>
  <si>
    <t>Tb_FUS_MS</t>
  </si>
  <si>
    <t>Dy_FUS_MS</t>
  </si>
  <si>
    <t>Ho_FUS_MS</t>
  </si>
  <si>
    <t>Er_FUS_MS</t>
  </si>
  <si>
    <t>Tm_FUS_MS</t>
  </si>
  <si>
    <t>Yb_FUS_MS</t>
  </si>
  <si>
    <t>Lu_FUS_MS</t>
  </si>
  <si>
    <t>Hf_FUS_MS</t>
  </si>
  <si>
    <t>Ta_FUS_MS</t>
  </si>
  <si>
    <t>W_FUS_MS</t>
  </si>
  <si>
    <t>Tl_FUS_MS</t>
  </si>
  <si>
    <t>Pb_FUS_MS</t>
  </si>
  <si>
    <t>Th_FUS_MS</t>
  </si>
  <si>
    <t>U_FUS_MS</t>
  </si>
  <si>
    <t>Fe2O3_calc</t>
  </si>
  <si>
    <t>LOI_2</t>
  </si>
  <si>
    <t>Total_2</t>
  </si>
  <si>
    <t>As_AR_MS</t>
  </si>
  <si>
    <t>Bi_AR_MS</t>
  </si>
  <si>
    <t>Sb_AR_MS</t>
  </si>
  <si>
    <t>Se_AR_MS</t>
  </si>
  <si>
    <t>Te_AR_MS</t>
  </si>
  <si>
    <t>Ag_TD_MS</t>
  </si>
  <si>
    <t>Cd_TD_MS</t>
  </si>
  <si>
    <t>Co_TD_MS</t>
  </si>
  <si>
    <t>Cr_TD_MS</t>
  </si>
  <si>
    <t>Cu_TD_MS</t>
  </si>
  <si>
    <t>In_TD_MS</t>
  </si>
  <si>
    <t>Li_TD_MS</t>
  </si>
  <si>
    <t>Ni_TD_MS</t>
  </si>
  <si>
    <t>Mn_TD_MS</t>
  </si>
  <si>
    <t>Mo_TD_MS</t>
  </si>
  <si>
    <t>Pb_TD_MS</t>
  </si>
  <si>
    <t>Zn_TD_MS</t>
  </si>
  <si>
    <t>Pb_ICP_OES</t>
  </si>
  <si>
    <t>As_FUS_Na2O2</t>
  </si>
  <si>
    <t>LVA13-323</t>
  </si>
  <si>
    <t>22:0011:000001</t>
  </si>
  <si>
    <t>22:0008:000035</t>
  </si>
  <si>
    <t>22:0008:000035:0031:0001:00</t>
  </si>
  <si>
    <t>LVA13-324</t>
  </si>
  <si>
    <t>22:0011:000002</t>
  </si>
  <si>
    <t>22:0008:000035:0032:0001:00</t>
  </si>
  <si>
    <t>LVA13-325</t>
  </si>
  <si>
    <t>22:0011:000003</t>
  </si>
  <si>
    <t>22:0008:000035:0033:0001:00</t>
  </si>
  <si>
    <t>LVA13-326</t>
  </si>
  <si>
    <t>22:0011:000004</t>
  </si>
  <si>
    <t>22:0008:000036</t>
  </si>
  <si>
    <t>22:0008:000036:0031:0001:00</t>
  </si>
  <si>
    <t>LVA13-327</t>
  </si>
  <si>
    <t>22:0011:000005</t>
  </si>
  <si>
    <t>22:0008:000036:0032:0001:00</t>
  </si>
  <si>
    <t>LVA13-328</t>
  </si>
  <si>
    <t>22:0011:000006</t>
  </si>
  <si>
    <t>22:0008:000036:0033:0001:00</t>
  </si>
  <si>
    <t>LAWLEY-1</t>
  </si>
  <si>
    <t>22:0011:000007</t>
  </si>
  <si>
    <t>Control Reference</t>
  </si>
  <si>
    <t>Unspecified</t>
  </si>
  <si>
    <t>LVA13-332</t>
  </si>
  <si>
    <t>22:0011:000008</t>
  </si>
  <si>
    <t>22:0008:000036:0037:0001:01</t>
  </si>
  <si>
    <t>LVA13-311</t>
  </si>
  <si>
    <t>22:0011:000009</t>
  </si>
  <si>
    <t>22:0008:000032</t>
  </si>
  <si>
    <t>22:0008:000032:0034:0001:00</t>
  </si>
  <si>
    <t>LVA13-312</t>
  </si>
  <si>
    <t>22:0011:000010</t>
  </si>
  <si>
    <t>22:0008:000032:0035:0001:00</t>
  </si>
  <si>
    <t>LVA13-313</t>
  </si>
  <si>
    <t>22:0011:000011</t>
  </si>
  <si>
    <t>22:0008:000032:0036:0001:01</t>
  </si>
  <si>
    <t>LVA13-314</t>
  </si>
  <si>
    <t>22:0011:000012</t>
  </si>
  <si>
    <t>22:0008:000032:0037:0001:00</t>
  </si>
  <si>
    <t>LVA13-315</t>
  </si>
  <si>
    <t>22:0011:000013</t>
  </si>
  <si>
    <t>22:0008:000032:0038:0001:00</t>
  </si>
  <si>
    <t>LAWLEY-2</t>
  </si>
  <si>
    <t>22:0011:000014</t>
  </si>
  <si>
    <t>LVA13-316</t>
  </si>
  <si>
    <t>22:0011:000015</t>
  </si>
  <si>
    <t>22:0008:000032:0039:0001:01</t>
  </si>
  <si>
    <t>LVA13-317</t>
  </si>
  <si>
    <t>22:0011:000016</t>
  </si>
  <si>
    <t>22:0008:000034</t>
  </si>
  <si>
    <t>22:0008:000034:0031:0001:00</t>
  </si>
  <si>
    <t>LVA13-318</t>
  </si>
  <si>
    <t>22:0011:000017</t>
  </si>
  <si>
    <t>22:0008:000034:0032:0001:00</t>
  </si>
  <si>
    <t>LVA13-319</t>
  </si>
  <si>
    <t>22:0011:000018</t>
  </si>
  <si>
    <t>22:0008:000034:0033:0001:00</t>
  </si>
  <si>
    <t>LVA13-320</t>
  </si>
  <si>
    <t>22:0011:000019</t>
  </si>
  <si>
    <t>22:0008:000034:0034:0001:00</t>
  </si>
  <si>
    <t>LVA13-321</t>
  </si>
  <si>
    <t>22:0011:000020</t>
  </si>
  <si>
    <t>22:0008:000034:0035:0001:01</t>
  </si>
  <si>
    <t>LAWLEY-3</t>
  </si>
  <si>
    <t>22:0011:000021</t>
  </si>
  <si>
    <t>LVA13-322</t>
  </si>
  <si>
    <t>22:0011:000022</t>
  </si>
  <si>
    <t>22:0008:000034:0036:0001:00</t>
  </si>
  <si>
    <t>LVA13-336</t>
  </si>
  <si>
    <t>22:0011:000023</t>
  </si>
  <si>
    <t>22:0008:000045</t>
  </si>
  <si>
    <t>22:0008:000045:0031:0001:01</t>
  </si>
  <si>
    <t>LVA13-337</t>
  </si>
  <si>
    <t>22:0011:000024</t>
  </si>
  <si>
    <t>22:0008:000045:0032:0001:00</t>
  </si>
  <si>
    <t>LVA13-335</t>
  </si>
  <si>
    <t>22:0011:000025</t>
  </si>
  <si>
    <t>22:0008:000045:0033:0001:00</t>
  </si>
  <si>
    <t>LVA13-338</t>
  </si>
  <si>
    <t>22:0011:000026</t>
  </si>
  <si>
    <t>22:0008:000045:0034:0001:01</t>
  </si>
  <si>
    <t>LVA13-339</t>
  </si>
  <si>
    <t>22:0011:000027</t>
  </si>
  <si>
    <t>22:0008:000045:0035:0001:01</t>
  </si>
  <si>
    <t>LVA13-340</t>
  </si>
  <si>
    <t>22:0011:000028</t>
  </si>
  <si>
    <t>22:0008:000045:0036:0001:00</t>
  </si>
  <si>
    <t>LAWLEY-4</t>
  </si>
  <si>
    <t>22:0011:000029</t>
  </si>
  <si>
    <t>LVA13-341</t>
  </si>
  <si>
    <t>22:0011:000030</t>
  </si>
  <si>
    <t>22:0008:000045:0037:0001:01</t>
  </si>
  <si>
    <t>LVA13-342</t>
  </si>
  <si>
    <t>22:0011:000031</t>
  </si>
  <si>
    <t>22:0008:000045:0038:0001:01</t>
  </si>
  <si>
    <t>LVA13-343</t>
  </si>
  <si>
    <t>22:0011:000032</t>
  </si>
  <si>
    <t>22:0008:000045:0039:0001:01</t>
  </si>
  <si>
    <t>LVA13-344</t>
  </si>
  <si>
    <t>22:0011:000033</t>
  </si>
  <si>
    <t>22:0008:000045:0040:0001:00</t>
  </si>
  <si>
    <t>LVA13-345</t>
  </si>
  <si>
    <t>22:0011:000034</t>
  </si>
  <si>
    <t>22:0008:000045:0041:0001:01</t>
  </si>
  <si>
    <t>LVA13-346</t>
  </si>
  <si>
    <t>22:0011:000035</t>
  </si>
  <si>
    <t>22:0008:000045:0042:0001:00</t>
  </si>
  <si>
    <t>LAWLEY-5</t>
  </si>
  <si>
    <t>22:0011:000036</t>
  </si>
  <si>
    <t>LVA13-347</t>
  </si>
  <si>
    <t>22:0011:000037</t>
  </si>
  <si>
    <t>22:0008:000045:0043:0001:00</t>
  </si>
  <si>
    <t>LVA13-348</t>
  </si>
  <si>
    <t>22:0011:000038</t>
  </si>
  <si>
    <t>22:0008:000045:0044:0001:00</t>
  </si>
  <si>
    <t>LVA13-349</t>
  </si>
  <si>
    <t>22:0011:000039</t>
  </si>
  <si>
    <t>22:0008:000045:0045:0001:00</t>
  </si>
  <si>
    <t>LVA13-350</t>
  </si>
  <si>
    <t>22:0011:000040</t>
  </si>
  <si>
    <t>22:0008:000045:0046:0001:01</t>
  </si>
  <si>
    <t>LVA13-351</t>
  </si>
  <si>
    <t>22:0011:000041</t>
  </si>
  <si>
    <t>22:0008:000045:0047:0001:00</t>
  </si>
  <si>
    <t>LVA13-352</t>
  </si>
  <si>
    <t>22:0011:000042</t>
  </si>
  <si>
    <t>22:0008:000045:0048:0001:00</t>
  </si>
  <si>
    <t>LAWLEY-6</t>
  </si>
  <si>
    <t>22:0011:000043</t>
  </si>
  <si>
    <t>LVA13-334</t>
  </si>
  <si>
    <t>22:0011:000044</t>
  </si>
  <si>
    <t>22:0008:000043</t>
  </si>
  <si>
    <t>22:0008:000043:0001:0001:00</t>
  </si>
  <si>
    <t>LVA13-01</t>
  </si>
  <si>
    <t>22:0011:000045</t>
  </si>
  <si>
    <t>22:0008:000001</t>
  </si>
  <si>
    <t>22:0008:000001:0001:0001:01</t>
  </si>
  <si>
    <t>LVA13-05</t>
  </si>
  <si>
    <t>22:0011:000046</t>
  </si>
  <si>
    <t>22:0008:000002</t>
  </si>
  <si>
    <t>22:0008:000002:0001:0001:01</t>
  </si>
  <si>
    <t>LVA13-06</t>
  </si>
  <si>
    <t>22:0011:000047</t>
  </si>
  <si>
    <t>22:0008:000003</t>
  </si>
  <si>
    <t>22:0008:000003:0001:0001:00</t>
  </si>
  <si>
    <t>LVA13-10</t>
  </si>
  <si>
    <t>22:0011:000048</t>
  </si>
  <si>
    <t>22:0008:000004</t>
  </si>
  <si>
    <t>22:0008:000004:0001:0001:00</t>
  </si>
  <si>
    <t>LVA13-14</t>
  </si>
  <si>
    <t>22:0011:000049</t>
  </si>
  <si>
    <t>22:0008:000005</t>
  </si>
  <si>
    <t>22:0008:000005:0001:0001:00</t>
  </si>
  <si>
    <t>LAWLEY-7</t>
  </si>
  <si>
    <t>22:0011:000050</t>
  </si>
  <si>
    <t>LVA13-17</t>
  </si>
  <si>
    <t>22:0011:000051</t>
  </si>
  <si>
    <t>22:0008:000006</t>
  </si>
  <si>
    <t>22:0008:000006:0001:0001:00</t>
  </si>
  <si>
    <t>LVA13-18</t>
  </si>
  <si>
    <t>22:0011:000052</t>
  </si>
  <si>
    <t>22:0008:000007</t>
  </si>
  <si>
    <t>22:0008:000007:0001:0001:01</t>
  </si>
  <si>
    <t>LVA13-19</t>
  </si>
  <si>
    <t>22:0011:000053</t>
  </si>
  <si>
    <t>22:0008:000008</t>
  </si>
  <si>
    <t>22:0008:000008:0001:0001:01</t>
  </si>
  <si>
    <t>LVA13-20</t>
  </si>
  <si>
    <t>22:0011:000054</t>
  </si>
  <si>
    <t>22:0008:000009</t>
  </si>
  <si>
    <t>22:0008:000009:0001:0001:00</t>
  </si>
  <si>
    <t>LVA13-23</t>
  </si>
  <si>
    <t>22:0011:000055</t>
  </si>
  <si>
    <t>22:0008:000010</t>
  </si>
  <si>
    <t>22:0008:000010:0001:0001:01</t>
  </si>
  <si>
    <t>LVA13-24</t>
  </si>
  <si>
    <t>22:0011:000056</t>
  </si>
  <si>
    <t>22:0008:000011</t>
  </si>
  <si>
    <t>22:0008:000011:0001:0001:00</t>
  </si>
  <si>
    <t>LAWLEY-8</t>
  </si>
  <si>
    <t>22:0011:000057</t>
  </si>
  <si>
    <t>LVA13-26</t>
  </si>
  <si>
    <t>22:0011:000058</t>
  </si>
  <si>
    <t>22:0008:000012</t>
  </si>
  <si>
    <t>22:0008:000012:0001:0001:01</t>
  </si>
  <si>
    <t>LVA13-27</t>
  </si>
  <si>
    <t>22:0011:000059</t>
  </si>
  <si>
    <t>22:0008:000013</t>
  </si>
  <si>
    <t>22:0008:000013:0001:0001:00</t>
  </si>
  <si>
    <t>LVA13-28</t>
  </si>
  <si>
    <t>22:0011:000060</t>
  </si>
  <si>
    <t>22:0008:000014</t>
  </si>
  <si>
    <t>22:0008:000014:0001:0001:01</t>
  </si>
  <si>
    <t>LVA13-29</t>
  </si>
  <si>
    <t>22:0011:000061</t>
  </si>
  <si>
    <t>22:0008:000015</t>
  </si>
  <si>
    <t>22:0008:000015:0001:0001:00</t>
  </si>
  <si>
    <t>LVA13-31</t>
  </si>
  <si>
    <t>22:0011:000062</t>
  </si>
  <si>
    <t>22:0008:000016</t>
  </si>
  <si>
    <t>22:0008:000016:0001:0001:00</t>
  </si>
  <si>
    <t>LVA13-33-A</t>
  </si>
  <si>
    <t>22:0011:000063</t>
  </si>
  <si>
    <t>22:0008:000017</t>
  </si>
  <si>
    <t>22:0008:000017:0001:0001:01</t>
  </si>
  <si>
    <t>LAWLEY-9</t>
  </si>
  <si>
    <t>22:0011:000064</t>
  </si>
  <si>
    <t>LVA13-33-B</t>
  </si>
  <si>
    <t>22:0011:000065</t>
  </si>
  <si>
    <t>22:0008:000017:0002:0001:00</t>
  </si>
  <si>
    <t>LVA13-34</t>
  </si>
  <si>
    <t>22:0011:000066</t>
  </si>
  <si>
    <t>22:0008:000018</t>
  </si>
  <si>
    <t>22:0008:000018:0001:0001:00</t>
  </si>
  <si>
    <t>LVA13-35</t>
  </si>
  <si>
    <t>22:0011:000067</t>
  </si>
  <si>
    <t>22:0008:000019</t>
  </si>
  <si>
    <t>22:0008:000019:0001:0001:00</t>
  </si>
  <si>
    <t>LVA13-36</t>
  </si>
  <si>
    <t>22:0011:000068</t>
  </si>
  <si>
    <t>22:0008:000020</t>
  </si>
  <si>
    <t>22:0008:000020:0001:0001:01</t>
  </si>
  <si>
    <t>LVA13-37</t>
  </si>
  <si>
    <t>22:0011:000069</t>
  </si>
  <si>
    <t>22:0008:000021</t>
  </si>
  <si>
    <t>22:0008:000021:0001:0001:01</t>
  </si>
  <si>
    <t>LVA13-38</t>
  </si>
  <si>
    <t>22:0011:000070</t>
  </si>
  <si>
    <t>22:0008:000022</t>
  </si>
  <si>
    <t>22:0008:000022:0001:0001:01</t>
  </si>
  <si>
    <t>LAWLEY-10</t>
  </si>
  <si>
    <t>22:0011:000071</t>
  </si>
  <si>
    <t>LVA13-40</t>
  </si>
  <si>
    <t>22:0011:000072</t>
  </si>
  <si>
    <t>22:0008:000023</t>
  </si>
  <si>
    <t>22:0008:000023:0001:0001:00</t>
  </si>
  <si>
    <t>LVA13-41</t>
  </si>
  <si>
    <t>22:0011:000073</t>
  </si>
  <si>
    <t>22:0008:000024</t>
  </si>
  <si>
    <t>22:0008:000024:0001:0001:01</t>
  </si>
  <si>
    <t>LVA13-42</t>
  </si>
  <si>
    <t>22:0011:000074</t>
  </si>
  <si>
    <t>22:0008:000025</t>
  </si>
  <si>
    <t>22:0008:000025:0001:0001:00</t>
  </si>
  <si>
    <t>LVA13-44</t>
  </si>
  <si>
    <t>22:0011:000075</t>
  </si>
  <si>
    <t>22:0008:000026</t>
  </si>
  <si>
    <t>22:0008:000026:0001:0001:01</t>
  </si>
  <si>
    <t>LVA13-47</t>
  </si>
  <si>
    <t>22:0011:000076</t>
  </si>
  <si>
    <t>22:0008:000027</t>
  </si>
  <si>
    <t>22:0008:000027:0001:0001:00</t>
  </si>
  <si>
    <t>LVA13-48</t>
  </si>
  <si>
    <t>22:0011:000077</t>
  </si>
  <si>
    <t>22:0008:000028</t>
  </si>
  <si>
    <t>22:0008:000028:0001:0001:00</t>
  </si>
  <si>
    <t>LAWLEY-11</t>
  </si>
  <si>
    <t>22:0011:000078</t>
  </si>
  <si>
    <t>LVA13-49</t>
  </si>
  <si>
    <t>22:0011:000079</t>
  </si>
  <si>
    <t>22:0008:000029</t>
  </si>
  <si>
    <t>22:0008:000029:0001:0001:00</t>
  </si>
  <si>
    <t>LVA13-50</t>
  </si>
  <si>
    <t>22:0011:000080</t>
  </si>
  <si>
    <t>22:0008:000030</t>
  </si>
  <si>
    <t>22:0008:000030:0001:0001:01</t>
  </si>
  <si>
    <t>LVA13-51</t>
  </si>
  <si>
    <t>22:0011:000081</t>
  </si>
  <si>
    <t>22:0008:000031</t>
  </si>
  <si>
    <t>22:0008:000031:0001:0001:00</t>
  </si>
  <si>
    <t>LVA13-329</t>
  </si>
  <si>
    <t>22:0011:000082</t>
  </si>
  <si>
    <t>22:0008:000036:0034:0001:00</t>
  </si>
  <si>
    <t>LVA13-330</t>
  </si>
  <si>
    <t>22:0011:000083</t>
  </si>
  <si>
    <t>22:0008:000036:0035:0001:01</t>
  </si>
  <si>
    <t>LVA13-331</t>
  </si>
  <si>
    <t>22:0011:000084</t>
  </si>
  <si>
    <t>22:0008:000036:0036:0001:00</t>
  </si>
  <si>
    <t>LAWLEY-12</t>
  </si>
  <si>
    <t>22:0011:000085</t>
  </si>
  <si>
    <t>LVA13-308</t>
  </si>
  <si>
    <t>22:0011:000086</t>
  </si>
  <si>
    <t>22:0008:000032:0031:0001:01</t>
  </si>
  <si>
    <t>LVA13-309</t>
  </si>
  <si>
    <t>22:0011:000087</t>
  </si>
  <si>
    <t>22:0008:000032:0032:0001:00</t>
  </si>
  <si>
    <t>LVA13-310</t>
  </si>
  <si>
    <t>22:0011:000088</t>
  </si>
  <si>
    <t>22:0008:000032:0033:0001:01</t>
  </si>
  <si>
    <t>LVA13-333</t>
  </si>
  <si>
    <t>22:0011:000089</t>
  </si>
  <si>
    <t>22:0008:000037</t>
  </si>
  <si>
    <t>22:0008:000037:0001:0001:01</t>
  </si>
  <si>
    <t>LVA13-353</t>
  </si>
  <si>
    <t>22:0011:000090</t>
  </si>
  <si>
    <t>22:0008:000048</t>
  </si>
  <si>
    <t>22:0008:000048:0001:0001:00</t>
  </si>
  <si>
    <t>LVA-12-1877-30.2</t>
  </si>
  <si>
    <t>22:0011:000091</t>
  </si>
  <si>
    <t>22:0008:000044</t>
  </si>
  <si>
    <t>22:0008:000044:0001:0001:00</t>
  </si>
  <si>
    <t>LAWLEY-13</t>
  </si>
  <si>
    <t>22:0011:000092</t>
  </si>
  <si>
    <t>LVA-12-1877-72.5</t>
  </si>
  <si>
    <t>22:0011:000093</t>
  </si>
  <si>
    <t>22:0008:000044:0004:0001:00</t>
  </si>
  <si>
    <t>LVA-12-1877-140.8</t>
  </si>
  <si>
    <t>22:0011:000094</t>
  </si>
  <si>
    <t>22:0008:000044:0021:0001:00</t>
  </si>
  <si>
    <t>LVA-12-1877-442.1</t>
  </si>
  <si>
    <t>22:0011:000095</t>
  </si>
  <si>
    <t>22:0008:000044:0043:0001:00</t>
  </si>
  <si>
    <t>LVA-12-1877-481.7</t>
  </si>
  <si>
    <t>22:0011:000096</t>
  </si>
  <si>
    <t>22:0008:000044:0044:0001:01</t>
  </si>
  <si>
    <t>GXR-1:ActLabs:02-007</t>
  </si>
  <si>
    <t>22:0011:000097</t>
  </si>
  <si>
    <t>GXR-1:ActLabs:02-009</t>
  </si>
  <si>
    <t>22:0011:000098</t>
  </si>
  <si>
    <t>GXR-1:ActLabs:02-011</t>
  </si>
  <si>
    <t>22:0011:000099</t>
  </si>
  <si>
    <t>NIST 694:ActLabs:02-013</t>
  </si>
  <si>
    <t>22:0011:000100</t>
  </si>
  <si>
    <t>DNC-1:ActLabs:02-015</t>
  </si>
  <si>
    <t>22:0011:000101</t>
  </si>
  <si>
    <t>GBW 07113:ActLabs:02-017</t>
  </si>
  <si>
    <t>22:0011:000102</t>
  </si>
  <si>
    <t>GXR-4:ActLabs:02-019</t>
  </si>
  <si>
    <t>22:0011:000103</t>
  </si>
  <si>
    <t>GXR-4:ActLabs:02-021</t>
  </si>
  <si>
    <t>22:0011:000104</t>
  </si>
  <si>
    <t>GXR-4:ActLabs:02-023</t>
  </si>
  <si>
    <t>22:0011:000105</t>
  </si>
  <si>
    <t>SDC-1:ActLabs:02-025</t>
  </si>
  <si>
    <t>22:0011:000106</t>
  </si>
  <si>
    <t>SDC-1:ActLabs:02-027</t>
  </si>
  <si>
    <t>22:0011:000107</t>
  </si>
  <si>
    <t>SDC-1:ActLabs:02-029</t>
  </si>
  <si>
    <t>22:0011:000108</t>
  </si>
  <si>
    <t>GXR-6:ActLabs:02-031</t>
  </si>
  <si>
    <t>22:0011:000109</t>
  </si>
  <si>
    <t>GXR-6:ActLabs:02-033</t>
  </si>
  <si>
    <t>22:0011:000110</t>
  </si>
  <si>
    <t>GXR-6:ActLabs:02-035</t>
  </si>
  <si>
    <t>22:0011:000111</t>
  </si>
  <si>
    <t>LKSD-3:ActLabs:02-037</t>
  </si>
  <si>
    <t>22:0011:000112</t>
  </si>
  <si>
    <t>LKSD-4:ActLabs:02-039</t>
  </si>
  <si>
    <t>22:0011:000113</t>
  </si>
  <si>
    <t>LKSD-4:ActLabs:02-041</t>
  </si>
  <si>
    <t>22:0011:000114</t>
  </si>
  <si>
    <t>LKSD-4:ActLabs:02-043</t>
  </si>
  <si>
    <t>22:0011:000115</t>
  </si>
  <si>
    <t>LKSD-4:ActLabs:02-045</t>
  </si>
  <si>
    <t>22:0011:000116</t>
  </si>
  <si>
    <t>LKSD-4:ActLabs:02-047</t>
  </si>
  <si>
    <t>22:0011:000117</t>
  </si>
  <si>
    <t>LKSD-4:ActLabs:02-049</t>
  </si>
  <si>
    <t>22:0011:000118</t>
  </si>
  <si>
    <t>SY-2:ActLabs:02-051</t>
  </si>
  <si>
    <t>22:0011:000119</t>
  </si>
  <si>
    <t>SY-3:ActLabs:02-053</t>
  </si>
  <si>
    <t>22:0011:000120</t>
  </si>
  <si>
    <t>PTC-1a:ActLabs:02-055</t>
  </si>
  <si>
    <t>22:0011:000121</t>
  </si>
  <si>
    <t>BaSO4:ActLabs:02-057</t>
  </si>
  <si>
    <t>22:0011:000122</t>
  </si>
  <si>
    <t>BaSO4:ActLabs:02-059</t>
  </si>
  <si>
    <t>22:0011:000123</t>
  </si>
  <si>
    <t>BaSO4:ActLabs:02-061</t>
  </si>
  <si>
    <t>22:0011:000124</t>
  </si>
  <si>
    <t>BaSO4:ActLabs:02-063</t>
  </si>
  <si>
    <t>22:0011:000125</t>
  </si>
  <si>
    <t>BaSO4:ActLabs:02-065</t>
  </si>
  <si>
    <t>22:0011:000126</t>
  </si>
  <si>
    <t>BaSO4:ActLabs:02-067</t>
  </si>
  <si>
    <t>22:0011:000127</t>
  </si>
  <si>
    <t>W-2a:ActLabs:02-069</t>
  </si>
  <si>
    <t>22:0011:000128</t>
  </si>
  <si>
    <t>DTS-2b:ActLabs:02-071</t>
  </si>
  <si>
    <t>22:0011:000129</t>
  </si>
  <si>
    <t>SY-4:ActLabs:02-073</t>
  </si>
  <si>
    <t>22:0011:000130</t>
  </si>
  <si>
    <t>SY-4:ActLabs:02-075</t>
  </si>
  <si>
    <t>22:0011:000131</t>
  </si>
  <si>
    <t>SY-4:ActLabs:02-077</t>
  </si>
  <si>
    <t>22:0011:000132</t>
  </si>
  <si>
    <t>SY-4:ActLabs:02-079</t>
  </si>
  <si>
    <t>22:0011:000133</t>
  </si>
  <si>
    <t>SY-4:ActLabs:02-081</t>
  </si>
  <si>
    <t>22:0011:000134</t>
  </si>
  <si>
    <t>SY-4:ActLabs:02-083</t>
  </si>
  <si>
    <t>22:0011:000135</t>
  </si>
  <si>
    <t>CDN-SE-1:ActLabs:02-085</t>
  </si>
  <si>
    <t>22:0011:000136</t>
  </si>
  <si>
    <t>CTA-AC-1:ActLabs:02-087</t>
  </si>
  <si>
    <t>22:0011:000137</t>
  </si>
  <si>
    <t>BIR-1a:ActLabs:02-089</t>
  </si>
  <si>
    <t>22:0011:000138</t>
  </si>
  <si>
    <t>BIR-1a:ActLabs:02-091</t>
  </si>
  <si>
    <t>22:0011:000139</t>
  </si>
  <si>
    <t>BIR-1a:ActLabs:02-093</t>
  </si>
  <si>
    <t>22:0011:000140</t>
  </si>
  <si>
    <t>BIR-1a:ActLabs:02-095</t>
  </si>
  <si>
    <t>22:0011:000141</t>
  </si>
  <si>
    <t>Calcium Carbonate:ActLabs:02-097</t>
  </si>
  <si>
    <t>22:0011:000142</t>
  </si>
  <si>
    <t>Calcium Carbonate:ActLabs:02-099</t>
  </si>
  <si>
    <t>22:0011:000143</t>
  </si>
  <si>
    <t>Calcium Carbonate:ActLabs:02-101</t>
  </si>
  <si>
    <t>22:0011:000144</t>
  </si>
  <si>
    <t>Calcium Carbonate:ActLabs:02-103</t>
  </si>
  <si>
    <t>22:0011:000145</t>
  </si>
  <si>
    <t>Calcium Carbonate:ActLabs:02-105</t>
  </si>
  <si>
    <t>22:0011:000146</t>
  </si>
  <si>
    <t>Calcium Carbonate:ActLabs:02-107</t>
  </si>
  <si>
    <t>22:0011:000147</t>
  </si>
  <si>
    <t>Calcium Carbonate:ActLabs:02-109</t>
  </si>
  <si>
    <t>22:0011:000148</t>
  </si>
  <si>
    <t>Calcium Carbonate:ActLabs:02-111</t>
  </si>
  <si>
    <t>22:0011:000149</t>
  </si>
  <si>
    <t>NCS DC86312:ActLabs:02-113</t>
  </si>
  <si>
    <t>22:0011:000150</t>
  </si>
  <si>
    <t>ZW-C:ActLabs:02-115</t>
  </si>
  <si>
    <t>22:0011:000151</t>
  </si>
  <si>
    <t>JGb-2:ActLabs:02-117</t>
  </si>
  <si>
    <t>22:0011:000152</t>
  </si>
  <si>
    <t>JGb-2:ActLabs:02-119</t>
  </si>
  <si>
    <t>22:0011:000153</t>
  </si>
  <si>
    <t>JGb-2:ActLabs:02-121</t>
  </si>
  <si>
    <t>22:0011:000154</t>
  </si>
  <si>
    <t>JGb-2:ActLabs:02-123</t>
  </si>
  <si>
    <t>22:0011:000155</t>
  </si>
  <si>
    <t>JGb-2:ActLabs:02-125</t>
  </si>
  <si>
    <t>22:0011:000156</t>
  </si>
  <si>
    <t>JGb-2:ActLabs:02-127</t>
  </si>
  <si>
    <t>22:0011:000157</t>
  </si>
  <si>
    <t>JGb-2:ActLabs:02-129</t>
  </si>
  <si>
    <t>22:0011:000158</t>
  </si>
  <si>
    <t>JGb-2:ActLabs:02-131</t>
  </si>
  <si>
    <t>22:0011:000159</t>
  </si>
  <si>
    <t>JGb-2:ActLabs:02-133</t>
  </si>
  <si>
    <t>22:0011:000160</t>
  </si>
  <si>
    <t>OREAS 134b (Fusion):ActLabs:02-135</t>
  </si>
  <si>
    <t>22:0011:000161</t>
  </si>
  <si>
    <t>NCS DC70014:ActLabs:02-137</t>
  </si>
  <si>
    <t>22:0011:000162</t>
  </si>
  <si>
    <t>NCS DC86316:ActLabs:02-139</t>
  </si>
  <si>
    <t>22:0011:000163</t>
  </si>
  <si>
    <t>NCS DC70009 (GBW07241):ActLabs:02-141</t>
  </si>
  <si>
    <t>22:0011:000164</t>
  </si>
  <si>
    <t>MP-1b:ActLabs:02-143</t>
  </si>
  <si>
    <t>22:0011:000165</t>
  </si>
  <si>
    <t>OREAS 100a (Fusion):ActLabs:02-145</t>
  </si>
  <si>
    <t>22:0011:000166</t>
  </si>
  <si>
    <t>OREAS 101a (Fusion):ActLabs:02-147</t>
  </si>
  <si>
    <t>22:0011:000167</t>
  </si>
  <si>
    <t>JR-1:ActLabs:02-149</t>
  </si>
  <si>
    <t>22:0011:000168</t>
  </si>
  <si>
    <t>SAR-M (U.S.G.S.):ActLabs:02-151</t>
  </si>
  <si>
    <t>22:0011:000169</t>
  </si>
  <si>
    <t>SAR-M (U.S.G.S.):ActLabs:02-153</t>
  </si>
  <si>
    <t>22:0011:000170</t>
  </si>
  <si>
    <t>SAR-M (U.S.G.S.):ActLabs:02-155</t>
  </si>
  <si>
    <t>22:0011:000171</t>
  </si>
  <si>
    <t>DNC-1a:ActLabs:02-157</t>
  </si>
  <si>
    <t>22:0011:000172</t>
  </si>
  <si>
    <t>DNC-1a:ActLabs:02-159</t>
  </si>
  <si>
    <t>22:0011:000173</t>
  </si>
  <si>
    <t>DNC-1a:ActLabs:02-161</t>
  </si>
  <si>
    <t>22:0011:000174</t>
  </si>
  <si>
    <t>DMMAS 111:ActLabs:02-163</t>
  </si>
  <si>
    <t>22:0011:000175</t>
  </si>
  <si>
    <t>CCu-1d:ActLabs:02-165</t>
  </si>
  <si>
    <t>22:0011:000176</t>
  </si>
  <si>
    <t>CPB-2:ActLabs:02-167</t>
  </si>
  <si>
    <t>22:0011:000177</t>
  </si>
  <si>
    <t>GS311-4:ActLabs:02-169</t>
  </si>
  <si>
    <t>22:0011:000178</t>
  </si>
  <si>
    <t>GS311-4:ActLabs:02-171</t>
  </si>
  <si>
    <t>22:0011:000179</t>
  </si>
  <si>
    <t>GS311-4:ActLabs:02-173</t>
  </si>
  <si>
    <t>22:0011:000180</t>
  </si>
  <si>
    <t>GS311-4:ActLabs:02-175</t>
  </si>
  <si>
    <t>22:0011:000181</t>
  </si>
  <si>
    <t>GS311-4:ActLabs:02-177</t>
  </si>
  <si>
    <t>22:0011:000182</t>
  </si>
  <si>
    <t>GS900-5:ActLabs:02-179</t>
  </si>
  <si>
    <t>22:0011:000183</t>
  </si>
  <si>
    <t>GS900-5:ActLabs:02-181</t>
  </si>
  <si>
    <t>22:0011:000184</t>
  </si>
  <si>
    <t>GS900-5:ActLabs:02-183</t>
  </si>
  <si>
    <t>22:0011:000185</t>
  </si>
  <si>
    <t>GS900-5:ActLabs:02-185</t>
  </si>
  <si>
    <t>22:0011:000186</t>
  </si>
  <si>
    <t>GS900-5:ActLabs:02-187</t>
  </si>
  <si>
    <t>22:0011:000187</t>
  </si>
  <si>
    <t>CZN-4:ActLabs:02-189</t>
  </si>
  <si>
    <t>22:0011:000188</t>
  </si>
  <si>
    <t>CDN-GS-5H:ActLabs:02-191</t>
  </si>
  <si>
    <t>22:0011:000189</t>
  </si>
  <si>
    <t>Li2B4O7 FX-LT 100 lot#220610B:ActLabs:02-193</t>
  </si>
  <si>
    <t>22:0011:000190</t>
  </si>
  <si>
    <t>Li2B4O7 FX-LT 100 lot#220610B:ActLabs:02-195</t>
  </si>
  <si>
    <t>22:0011:000191</t>
  </si>
  <si>
    <t>CDN-GS-1L:ActLabs:02-197</t>
  </si>
  <si>
    <t>22:0011:000192</t>
  </si>
  <si>
    <t>CDN-GS-1L:ActLabs:02-199</t>
  </si>
  <si>
    <t>22:0011:000193</t>
  </si>
  <si>
    <t>CDN-GS-1L:ActLabs:02-201</t>
  </si>
  <si>
    <t>22:0011:000194</t>
  </si>
  <si>
    <t>OxD108:ActLabs:02-203</t>
  </si>
  <si>
    <t>22:0011:000195</t>
  </si>
  <si>
    <t>OxD108:ActLabs:02-205</t>
  </si>
  <si>
    <t>22:0011:000196</t>
  </si>
  <si>
    <t>OxD108:ActLabs:02-207</t>
  </si>
  <si>
    <t>22:0011:000197</t>
  </si>
  <si>
    <t>SBC-1:ActLabs:02-209</t>
  </si>
  <si>
    <t>22:0011:000198</t>
  </si>
  <si>
    <t>SBC-1:ActLabs:02-211</t>
  </si>
  <si>
    <t>22:0011:000199</t>
  </si>
  <si>
    <t>SBC-1:ActLabs:02-213</t>
  </si>
  <si>
    <t>22:0011:000200</t>
  </si>
  <si>
    <t>LVA13-332:ActLabs:Dup</t>
  </si>
  <si>
    <t>22:0011:000201</t>
  </si>
  <si>
    <t>22:0008:000036:0037:0001:02</t>
  </si>
  <si>
    <t>LVA13-313:ActLabs:Dup</t>
  </si>
  <si>
    <t>22:0011:000202</t>
  </si>
  <si>
    <t>22:0008:000032:0036:0001:02</t>
  </si>
  <si>
    <t>LVA13-316:ActLabs:Dup</t>
  </si>
  <si>
    <t>22:0011:000203</t>
  </si>
  <si>
    <t>22:0008:000032:0039:0001:02</t>
  </si>
  <si>
    <t>LVA13-321:ActLabs:Dup</t>
  </si>
  <si>
    <t>22:0011:000204</t>
  </si>
  <si>
    <t>22:0008:000034:0035:0001:02</t>
  </si>
  <si>
    <t>LVA13-336:ActLabs:Dup</t>
  </si>
  <si>
    <t>22:0011:000205</t>
  </si>
  <si>
    <t>22:0008:000045:0031:0001:02</t>
  </si>
  <si>
    <t>LVA13-338:ActLabs:Dup</t>
  </si>
  <si>
    <t>22:0011:000206</t>
  </si>
  <si>
    <t>22:0008:000045:0034:0001:02</t>
  </si>
  <si>
    <t>LVA13-339:ActLabs:Dup</t>
  </si>
  <si>
    <t>22:0011:000207</t>
  </si>
  <si>
    <t>22:0008:000045:0035:0001:02</t>
  </si>
  <si>
    <t>LVA13-341:ActLabs:Dup</t>
  </si>
  <si>
    <t>22:0011:000208</t>
  </si>
  <si>
    <t>22:0008:000045:0037:0001:02</t>
  </si>
  <si>
    <t>LVA13-342:ActLabs:Dup</t>
  </si>
  <si>
    <t>22:0011:000209</t>
  </si>
  <si>
    <t>22:0008:000045:0038:0001:02</t>
  </si>
  <si>
    <t>LVA13-343:ActLabs:Dup</t>
  </si>
  <si>
    <t>22:0011:000210</t>
  </si>
  <si>
    <t>22:0008:000045:0039:0001:02</t>
  </si>
  <si>
    <t>LVA13-345:ActLabs:Dup</t>
  </si>
  <si>
    <t>22:0011:000211</t>
  </si>
  <si>
    <t>22:0008:000045:0041:0001:02</t>
  </si>
  <si>
    <t>LVA13-350:ActLabs:Dup</t>
  </si>
  <si>
    <t>22:0011:000212</t>
  </si>
  <si>
    <t>22:0008:000045:0046:0001:02</t>
  </si>
  <si>
    <t>LVA13-01:ActLabs:Dup</t>
  </si>
  <si>
    <t>22:0011:000213</t>
  </si>
  <si>
    <t>22:0008:000001:0001:0001:02</t>
  </si>
  <si>
    <t>LVA13-05:ActLabs:Dup</t>
  </si>
  <si>
    <t>22:0011:000214</t>
  </si>
  <si>
    <t>22:0008:000002:0001:0001:02</t>
  </si>
  <si>
    <t>LAWLEY-7:ActLabs:Dup</t>
  </si>
  <si>
    <t>22:0011:000215</t>
  </si>
  <si>
    <t>LVA13-18:ActLabs:Dup</t>
  </si>
  <si>
    <t>22:0011:000216</t>
  </si>
  <si>
    <t>22:0008:000007:0001:0001:02</t>
  </si>
  <si>
    <t>LVA13-19:ActLabs:Dup</t>
  </si>
  <si>
    <t>22:0011:000217</t>
  </si>
  <si>
    <t>22:0008:000008:0001:0001:02</t>
  </si>
  <si>
    <t>LVA13-23:ActLabs:Dup</t>
  </si>
  <si>
    <t>22:0011:000218</t>
  </si>
  <si>
    <t>22:0008:000010:0001:0001:02</t>
  </si>
  <si>
    <t>LVA13-26:ActLabs:Dup</t>
  </si>
  <si>
    <t>22:0011:000219</t>
  </si>
  <si>
    <t>22:0008:000012:0001:0001:02</t>
  </si>
  <si>
    <t>LVA13-28:ActLabs:Dup</t>
  </si>
  <si>
    <t>22:0011:000220</t>
  </si>
  <si>
    <t>22:0008:000014:0001:0001:02</t>
  </si>
  <si>
    <t>LVA13-33-A:ActLabs:Dup</t>
  </si>
  <si>
    <t>22:0011:000221</t>
  </si>
  <si>
    <t>22:0008:000017:0001:0001:02</t>
  </si>
  <si>
    <t>LAWLEY-9:ActLabs:Dup</t>
  </si>
  <si>
    <t>22:0011:000222</t>
  </si>
  <si>
    <t>LVA13-36:ActLabs:Dup</t>
  </si>
  <si>
    <t>22:0011:000223</t>
  </si>
  <si>
    <t>22:0008:000020:0001:0001:02</t>
  </si>
  <si>
    <t>LVA13-37:ActLabs:Dup</t>
  </si>
  <si>
    <t>22:0011:000224</t>
  </si>
  <si>
    <t>22:0008:000021:0001:0001:02</t>
  </si>
  <si>
    <t>LVA13-38:ActLabs:Dup</t>
  </si>
  <si>
    <t>22:0011:000225</t>
  </si>
  <si>
    <t>22:0008:000022:0001:0001:02</t>
  </si>
  <si>
    <t>LAWLEY-10:ActLabs:Dup</t>
  </si>
  <si>
    <t>22:0011:000226</t>
  </si>
  <si>
    <t>LVA13-41:ActLabs:Dup</t>
  </si>
  <si>
    <t>22:0011:000227</t>
  </si>
  <si>
    <t>22:0008:000024:0001:0001:02</t>
  </si>
  <si>
    <t>LVA13-44:ActLabs:Dup</t>
  </si>
  <si>
    <t>22:0011:000228</t>
  </si>
  <si>
    <t>22:0008:000026:0001:0001:02</t>
  </si>
  <si>
    <t>LAWLEY-11:ActLabs:Dup</t>
  </si>
  <si>
    <t>22:0011:000229</t>
  </si>
  <si>
    <t>LVA13-50:ActLabs:Dup</t>
  </si>
  <si>
    <t>22:0011:000230</t>
  </si>
  <si>
    <t>22:0008:000030:0001:0001:02</t>
  </si>
  <si>
    <t>LVA13-330:ActLabs:Dup</t>
  </si>
  <si>
    <t>22:0011:000231</t>
  </si>
  <si>
    <t>22:0008:000036:0035:0001:02</t>
  </si>
  <si>
    <t>LVA13-308:ActLabs:Dup</t>
  </si>
  <si>
    <t>22:0011:000232</t>
  </si>
  <si>
    <t>22:0008:000032:0031:0001:02</t>
  </si>
  <si>
    <t>LVA13-310:ActLabs:Dup</t>
  </si>
  <si>
    <t>22:0011:000233</t>
  </si>
  <si>
    <t>22:0008:000032:0033:0001:02</t>
  </si>
  <si>
    <t>LVA13-333:ActLabs:Dup</t>
  </si>
  <si>
    <t>22:0011:000234</t>
  </si>
  <si>
    <t>22:0008:000037:0001:0001:02</t>
  </si>
  <si>
    <t>LVA13-353:M13-2161 28.6:Split</t>
  </si>
  <si>
    <t>22:0011:000235</t>
  </si>
  <si>
    <t>22:0008:000048:0001:0002:00</t>
  </si>
  <si>
    <t>LVA-12-1877-481.7:ActLabs:Dup</t>
  </si>
  <si>
    <t>22:0011:000236</t>
  </si>
  <si>
    <t>22:0008:000044:0044:0001:02</t>
  </si>
  <si>
    <t>Blank:ActLabs:02-295</t>
  </si>
  <si>
    <t>22:0011:000237</t>
  </si>
  <si>
    <t>Blank:ActLabs:02-296</t>
  </si>
  <si>
    <t>22:0011:000238</t>
  </si>
  <si>
    <t>Blank:ActLabs:02-297</t>
  </si>
  <si>
    <t>22:0011:000239</t>
  </si>
  <si>
    <t>Blank:ActLabs:02-298</t>
  </si>
  <si>
    <t>22:0011:000240</t>
  </si>
  <si>
    <t>Blank:ActLabs:02-299</t>
  </si>
  <si>
    <t>22:0011:000241</t>
  </si>
  <si>
    <t>Blank:ActLabs:02-300</t>
  </si>
  <si>
    <t>22:0011:000242</t>
  </si>
  <si>
    <t>Blank:ActLabs:02-301</t>
  </si>
  <si>
    <t>22:0011:000243</t>
  </si>
  <si>
    <t>Blank:ActLabs:02-302</t>
  </si>
  <si>
    <t>22:0011:000244</t>
  </si>
  <si>
    <t>Blank:ActLabs:02-303</t>
  </si>
  <si>
    <t>22:0011:000245</t>
  </si>
  <si>
    <t>Blank:ActLabs:02-304</t>
  </si>
  <si>
    <t>22:0011:000246</t>
  </si>
  <si>
    <t>Blank:ActLabs:02-305</t>
  </si>
  <si>
    <t>22:0011:000247</t>
  </si>
  <si>
    <t>Blank:ActLabs:02-306</t>
  </si>
  <si>
    <t>22:0011:000248</t>
  </si>
  <si>
    <t>Blank:ActLabs:02-307</t>
  </si>
  <si>
    <t>22:0011:000249</t>
  </si>
  <si>
    <t>Blank:ActLabs:02-308</t>
  </si>
  <si>
    <t>22:0011:000250</t>
  </si>
  <si>
    <t>Blank:ActLabs:02-309</t>
  </si>
  <si>
    <t>22:0011:000251</t>
  </si>
  <si>
    <t>Blank:ActLabs:02-310</t>
  </si>
  <si>
    <t>22:0011:000252</t>
  </si>
  <si>
    <t>Blank:ActLabs:02-311</t>
  </si>
  <si>
    <t>22:0011:000253</t>
  </si>
  <si>
    <t>Blank:ActLabs:02-312</t>
  </si>
  <si>
    <t>22:0011:000254</t>
  </si>
  <si>
    <t>Blank:ActLabs:02-313</t>
  </si>
  <si>
    <t>22:0011:000255</t>
  </si>
  <si>
    <t>Blank:ActLabs:02-314</t>
  </si>
  <si>
    <t>22:0011:000256</t>
  </si>
  <si>
    <t>Blank:ActLabs:02-315</t>
  </si>
  <si>
    <t>22:0011:000257</t>
  </si>
  <si>
    <t>Blank:ActLabs:02-316</t>
  </si>
  <si>
    <t>22:0011:000258</t>
  </si>
  <si>
    <t>Blank:ActLabs:02-317</t>
  </si>
  <si>
    <t>22:0011:000259</t>
  </si>
  <si>
    <t>Blank:ActLabs:02-318</t>
  </si>
  <si>
    <t>22:0011:000260</t>
  </si>
  <si>
    <t>Blank:ActLabs:02-319</t>
  </si>
  <si>
    <t>22:0011:000261</t>
  </si>
  <si>
    <t>Blank:ActLabs:02-320</t>
  </si>
  <si>
    <t>22:0011:000262</t>
  </si>
  <si>
    <t>Blank:ActLabs:02-321</t>
  </si>
  <si>
    <t>22:0011:000263</t>
  </si>
  <si>
    <t>Blank:ActLabs:02-322</t>
  </si>
  <si>
    <t>22:0011:000264</t>
  </si>
  <si>
    <t>Blank:ActLabs:02-323</t>
  </si>
  <si>
    <t>22:0011:000265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</si>
</sst>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X2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5.7109375" customWidth="1"/>
    <col min="13" max="102" width="14.7109375" customWidth="1"/>
  </cols>
  <sheetData>
    <row r="1" spans="1:102" s="3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</row>
    <row r="2" spans="1:102" x14ac:dyDescent="0.25">
      <c r="A2" t="s">
        <v>102</v>
      </c>
      <c r="B2" t="s">
        <v>103</v>
      </c>
      <c r="C2" s="1" t="str">
        <f t="shared" ref="C2:C65" si="0">HYPERLINK("http://geochem.nrcan.gc.ca/cdogs/content/bdl/bdl220011_e.htm", "22:0011")</f>
        <v>22:0011</v>
      </c>
      <c r="D2" s="1" t="str">
        <f t="shared" ref="D2:D7" si="1">HYPERLINK("http://geochem.nrcan.gc.ca/cdogs/content/svy/svy220008_e.htm", "22:0008")</f>
        <v>22:0008</v>
      </c>
      <c r="E2" t="s">
        <v>104</v>
      </c>
      <c r="F2" t="s">
        <v>105</v>
      </c>
      <c r="H2">
        <v>63.002835400000002</v>
      </c>
      <c r="I2">
        <v>-92.158552499999999</v>
      </c>
      <c r="J2" s="1" t="str">
        <f t="shared" ref="J2:J7" si="2">HYPERLINK("http://geochem.nrcan.gc.ca/cdogs/content/kwd/kwd020033_e.htm", "Whole")</f>
        <v>Whole</v>
      </c>
      <c r="K2" s="1" t="str">
        <f t="shared" ref="K2:K7" si="3">HYPERLINK("http://geochem.nrcan.gc.ca/cdogs/content/kwd/kwd080069_e.htm", "Rock crushing (ActLabs RX1)")</f>
        <v>Rock crushing (ActLabs RX1)</v>
      </c>
      <c r="L2">
        <v>658237</v>
      </c>
      <c r="M2">
        <v>5</v>
      </c>
      <c r="P2">
        <v>16</v>
      </c>
      <c r="Q2">
        <v>1.01</v>
      </c>
      <c r="R2">
        <v>1.25</v>
      </c>
      <c r="S2">
        <v>0.13</v>
      </c>
      <c r="T2">
        <v>4.3499999999999996</v>
      </c>
      <c r="U2">
        <v>5.0000000000000001E-3</v>
      </c>
      <c r="V2">
        <v>10</v>
      </c>
      <c r="W2">
        <v>11</v>
      </c>
      <c r="X2">
        <v>46.97</v>
      </c>
      <c r="Y2">
        <v>15.21</v>
      </c>
      <c r="AA2">
        <v>2.42</v>
      </c>
      <c r="AB2">
        <v>4.59</v>
      </c>
      <c r="AC2">
        <v>0.191</v>
      </c>
      <c r="AD2">
        <v>7.12</v>
      </c>
      <c r="AE2">
        <v>1.226</v>
      </c>
      <c r="AF2">
        <v>3.69</v>
      </c>
      <c r="AG2">
        <v>0.19</v>
      </c>
      <c r="AH2">
        <v>0.15</v>
      </c>
      <c r="AI2" s="2">
        <v>7.21</v>
      </c>
      <c r="AJ2">
        <v>100.1</v>
      </c>
      <c r="AK2">
        <v>30</v>
      </c>
      <c r="AL2">
        <v>1</v>
      </c>
      <c r="AM2">
        <v>216</v>
      </c>
      <c r="AN2">
        <v>60</v>
      </c>
      <c r="AO2">
        <v>55</v>
      </c>
      <c r="AP2">
        <v>90</v>
      </c>
      <c r="AQ2">
        <v>110</v>
      </c>
      <c r="AR2">
        <v>19</v>
      </c>
      <c r="AS2">
        <v>1.5</v>
      </c>
      <c r="AT2">
        <v>8</v>
      </c>
      <c r="AU2">
        <v>6</v>
      </c>
      <c r="AV2">
        <v>181</v>
      </c>
      <c r="AW2">
        <v>18.2</v>
      </c>
      <c r="AX2">
        <v>106</v>
      </c>
      <c r="AY2">
        <v>4.5999999999999996</v>
      </c>
      <c r="AZ2">
        <v>1</v>
      </c>
      <c r="BA2">
        <v>0.8</v>
      </c>
      <c r="BB2">
        <v>0.05</v>
      </c>
      <c r="BC2">
        <v>0.5</v>
      </c>
      <c r="BD2">
        <v>1.2</v>
      </c>
      <c r="BE2">
        <v>1.9</v>
      </c>
      <c r="BF2">
        <v>43</v>
      </c>
      <c r="BG2">
        <v>0.05</v>
      </c>
      <c r="BH2">
        <v>18.100000000000001</v>
      </c>
      <c r="BI2">
        <v>35.9</v>
      </c>
      <c r="BJ2">
        <v>4.37</v>
      </c>
      <c r="BK2">
        <v>17.8</v>
      </c>
      <c r="BL2">
        <v>3.92</v>
      </c>
      <c r="BM2">
        <v>1.28</v>
      </c>
      <c r="BN2">
        <v>3.53</v>
      </c>
      <c r="BO2">
        <v>0.57999999999999996</v>
      </c>
      <c r="BP2">
        <v>3.37</v>
      </c>
      <c r="BQ2">
        <v>0.68</v>
      </c>
      <c r="BR2">
        <v>2</v>
      </c>
      <c r="BS2">
        <v>0.30499999999999999</v>
      </c>
      <c r="BT2">
        <v>2.0099999999999998</v>
      </c>
      <c r="BU2">
        <v>0.28100000000000003</v>
      </c>
      <c r="BV2">
        <v>2.5</v>
      </c>
      <c r="BW2">
        <v>0.54</v>
      </c>
      <c r="BX2">
        <v>0.25</v>
      </c>
      <c r="BY2">
        <v>2.5000000000000001E-2</v>
      </c>
      <c r="BZ2">
        <v>7</v>
      </c>
      <c r="CA2">
        <v>3.96</v>
      </c>
      <c r="CB2">
        <v>1.02</v>
      </c>
      <c r="CC2">
        <v>13.54</v>
      </c>
      <c r="CD2" s="2">
        <v>6.09</v>
      </c>
      <c r="CE2">
        <v>98.97</v>
      </c>
      <c r="CF2">
        <v>8.1</v>
      </c>
      <c r="CG2">
        <v>0.04</v>
      </c>
      <c r="CH2">
        <v>0.77</v>
      </c>
      <c r="CI2">
        <v>0.4</v>
      </c>
      <c r="CJ2">
        <v>0.01</v>
      </c>
      <c r="CK2">
        <v>0.5</v>
      </c>
      <c r="CL2">
        <v>0.1</v>
      </c>
      <c r="CM2">
        <v>60.9</v>
      </c>
      <c r="CN2">
        <v>51</v>
      </c>
      <c r="CO2">
        <v>135</v>
      </c>
      <c r="CP2">
        <v>0.1</v>
      </c>
      <c r="CQ2">
        <v>42</v>
      </c>
      <c r="CR2">
        <v>102</v>
      </c>
      <c r="CS2">
        <v>1490</v>
      </c>
      <c r="CT2">
        <v>0.5</v>
      </c>
      <c r="CU2">
        <v>9</v>
      </c>
      <c r="CV2">
        <v>174</v>
      </c>
    </row>
    <row r="3" spans="1:102" x14ac:dyDescent="0.25">
      <c r="A3" t="s">
        <v>106</v>
      </c>
      <c r="B3" t="s">
        <v>107</v>
      </c>
      <c r="C3" s="1" t="str">
        <f t="shared" si="0"/>
        <v>22:0011</v>
      </c>
      <c r="D3" s="1" t="str">
        <f t="shared" si="1"/>
        <v>22:0008</v>
      </c>
      <c r="E3" t="s">
        <v>104</v>
      </c>
      <c r="F3" t="s">
        <v>108</v>
      </c>
      <c r="H3">
        <v>63.002835400000002</v>
      </c>
      <c r="I3">
        <v>-92.158552499999999</v>
      </c>
      <c r="J3" s="1" t="str">
        <f t="shared" si="2"/>
        <v>Whole</v>
      </c>
      <c r="K3" s="1" t="str">
        <f t="shared" si="3"/>
        <v>Rock crushing (ActLabs RX1)</v>
      </c>
      <c r="L3">
        <v>658238</v>
      </c>
      <c r="M3">
        <v>47</v>
      </c>
      <c r="P3">
        <v>2</v>
      </c>
      <c r="Q3">
        <v>1.05</v>
      </c>
      <c r="R3">
        <v>1.52</v>
      </c>
      <c r="S3">
        <v>0.21</v>
      </c>
      <c r="T3">
        <v>5.21</v>
      </c>
      <c r="U3">
        <v>5.0000000000000001E-3</v>
      </c>
      <c r="V3">
        <v>7.1</v>
      </c>
      <c r="W3">
        <v>11</v>
      </c>
      <c r="X3">
        <v>47.46</v>
      </c>
      <c r="Y3">
        <v>16</v>
      </c>
      <c r="AA3">
        <v>1.77</v>
      </c>
      <c r="AB3">
        <v>4.59</v>
      </c>
      <c r="AC3">
        <v>0.20699999999999999</v>
      </c>
      <c r="AD3">
        <v>10.65</v>
      </c>
      <c r="AE3">
        <v>0.7</v>
      </c>
      <c r="AF3">
        <v>2.7</v>
      </c>
      <c r="AG3">
        <v>0.34</v>
      </c>
      <c r="AH3">
        <v>0.05</v>
      </c>
      <c r="AI3" s="2">
        <v>7.7</v>
      </c>
      <c r="AJ3">
        <v>100.1</v>
      </c>
      <c r="AK3">
        <v>40</v>
      </c>
      <c r="AL3">
        <v>0.5</v>
      </c>
      <c r="AM3">
        <v>254</v>
      </c>
      <c r="AN3">
        <v>210</v>
      </c>
      <c r="AO3">
        <v>53</v>
      </c>
      <c r="AP3">
        <v>140</v>
      </c>
      <c r="AQ3">
        <v>110</v>
      </c>
      <c r="AR3">
        <v>14</v>
      </c>
      <c r="AS3">
        <v>1.4</v>
      </c>
      <c r="AT3">
        <v>12</v>
      </c>
      <c r="AU3">
        <v>9</v>
      </c>
      <c r="AV3">
        <v>117</v>
      </c>
      <c r="AW3">
        <v>14.4</v>
      </c>
      <c r="AX3">
        <v>37</v>
      </c>
      <c r="AY3">
        <v>0.4</v>
      </c>
      <c r="AZ3">
        <v>1</v>
      </c>
      <c r="BA3">
        <v>0.5</v>
      </c>
      <c r="BB3">
        <v>0.05</v>
      </c>
      <c r="BC3">
        <v>0.5</v>
      </c>
      <c r="BD3">
        <v>0.5</v>
      </c>
      <c r="BE3">
        <v>0.9</v>
      </c>
      <c r="BF3">
        <v>128</v>
      </c>
      <c r="BG3">
        <v>0.05</v>
      </c>
      <c r="BH3">
        <v>2.78</v>
      </c>
      <c r="BI3">
        <v>6.69</v>
      </c>
      <c r="BJ3">
        <v>1.02</v>
      </c>
      <c r="BK3">
        <v>5.24</v>
      </c>
      <c r="BL3">
        <v>1.7</v>
      </c>
      <c r="BM3">
        <v>0.67400000000000004</v>
      </c>
      <c r="BN3">
        <v>2.27</v>
      </c>
      <c r="BO3">
        <v>0.42</v>
      </c>
      <c r="BP3">
        <v>2.62</v>
      </c>
      <c r="BQ3">
        <v>0.55000000000000004</v>
      </c>
      <c r="BR3">
        <v>1.61</v>
      </c>
      <c r="BS3">
        <v>0.254</v>
      </c>
      <c r="BT3">
        <v>1.7</v>
      </c>
      <c r="BU3">
        <v>0.24299999999999999</v>
      </c>
      <c r="BV3">
        <v>1</v>
      </c>
      <c r="BW3">
        <v>0.26</v>
      </c>
      <c r="BX3">
        <v>0.25</v>
      </c>
      <c r="BY3">
        <v>2.5000000000000001E-2</v>
      </c>
      <c r="BZ3">
        <v>2.5</v>
      </c>
      <c r="CA3">
        <v>0.6</v>
      </c>
      <c r="CB3">
        <v>0.1</v>
      </c>
      <c r="CC3">
        <v>9.66</v>
      </c>
      <c r="CD3" s="2">
        <v>6.91</v>
      </c>
      <c r="CE3">
        <v>99.27</v>
      </c>
      <c r="CF3">
        <v>15</v>
      </c>
      <c r="CG3">
        <v>0.03</v>
      </c>
      <c r="CH3">
        <v>0.36</v>
      </c>
      <c r="CI3">
        <v>0.5</v>
      </c>
      <c r="CJ3">
        <v>0.01</v>
      </c>
      <c r="CK3">
        <v>0.5</v>
      </c>
      <c r="CL3">
        <v>0.1</v>
      </c>
      <c r="CM3">
        <v>57.4</v>
      </c>
      <c r="CN3">
        <v>143</v>
      </c>
      <c r="CO3">
        <v>114</v>
      </c>
      <c r="CP3">
        <v>0.1</v>
      </c>
      <c r="CQ3">
        <v>39</v>
      </c>
      <c r="CR3">
        <v>158</v>
      </c>
      <c r="CS3">
        <v>1660</v>
      </c>
      <c r="CT3">
        <v>0.5</v>
      </c>
      <c r="CU3">
        <v>4</v>
      </c>
      <c r="CV3">
        <v>98.2</v>
      </c>
    </row>
    <row r="4" spans="1:102" x14ac:dyDescent="0.25">
      <c r="A4" t="s">
        <v>109</v>
      </c>
      <c r="B4" t="s">
        <v>110</v>
      </c>
      <c r="C4" s="1" t="str">
        <f t="shared" si="0"/>
        <v>22:0011</v>
      </c>
      <c r="D4" s="1" t="str">
        <f t="shared" si="1"/>
        <v>22:0008</v>
      </c>
      <c r="E4" t="s">
        <v>104</v>
      </c>
      <c r="F4" t="s">
        <v>111</v>
      </c>
      <c r="H4">
        <v>63.002835400000002</v>
      </c>
      <c r="I4">
        <v>-92.158552499999999</v>
      </c>
      <c r="J4" s="1" t="str">
        <f t="shared" si="2"/>
        <v>Whole</v>
      </c>
      <c r="K4" s="1" t="str">
        <f t="shared" si="3"/>
        <v>Rock crushing (ActLabs RX1)</v>
      </c>
      <c r="L4">
        <v>658239</v>
      </c>
      <c r="M4">
        <v>2.5</v>
      </c>
      <c r="P4">
        <v>87</v>
      </c>
      <c r="Q4">
        <v>1.05</v>
      </c>
      <c r="R4">
        <v>0.46</v>
      </c>
      <c r="S4">
        <v>0.25</v>
      </c>
      <c r="T4">
        <v>1.53</v>
      </c>
      <c r="U4">
        <v>5.0000000000000001E-3</v>
      </c>
      <c r="V4">
        <v>8.9</v>
      </c>
      <c r="W4">
        <v>7</v>
      </c>
      <c r="X4">
        <v>46.97</v>
      </c>
      <c r="Y4">
        <v>14.97</v>
      </c>
      <c r="AA4">
        <v>3.41</v>
      </c>
      <c r="AB4">
        <v>7.02</v>
      </c>
      <c r="AC4">
        <v>0.20899999999999999</v>
      </c>
      <c r="AD4">
        <v>10.81</v>
      </c>
      <c r="AE4">
        <v>0.82599999999999996</v>
      </c>
      <c r="AF4">
        <v>3.09</v>
      </c>
      <c r="AG4">
        <v>0.12</v>
      </c>
      <c r="AH4">
        <v>0.08</v>
      </c>
      <c r="AI4" s="2">
        <v>3.07</v>
      </c>
      <c r="AJ4">
        <v>100.5</v>
      </c>
      <c r="AK4">
        <v>37</v>
      </c>
      <c r="AL4">
        <v>0.5</v>
      </c>
      <c r="AM4">
        <v>270</v>
      </c>
      <c r="AN4">
        <v>170</v>
      </c>
      <c r="AO4">
        <v>51</v>
      </c>
      <c r="AP4">
        <v>130</v>
      </c>
      <c r="AQ4">
        <v>130</v>
      </c>
      <c r="AR4">
        <v>15</v>
      </c>
      <c r="AS4">
        <v>1.6</v>
      </c>
      <c r="AT4">
        <v>6</v>
      </c>
      <c r="AU4">
        <v>0.5</v>
      </c>
      <c r="AV4">
        <v>197</v>
      </c>
      <c r="AW4">
        <v>17.5</v>
      </c>
      <c r="AX4">
        <v>54</v>
      </c>
      <c r="AY4">
        <v>1.1000000000000001</v>
      </c>
      <c r="AZ4">
        <v>1</v>
      </c>
      <c r="BA4">
        <v>0.25</v>
      </c>
      <c r="BB4">
        <v>0.05</v>
      </c>
      <c r="BC4">
        <v>0.5</v>
      </c>
      <c r="BD4">
        <v>1.8</v>
      </c>
      <c r="BE4">
        <v>0.05</v>
      </c>
      <c r="BF4">
        <v>11</v>
      </c>
      <c r="BG4">
        <v>0.05</v>
      </c>
      <c r="BH4">
        <v>4.0599999999999996</v>
      </c>
      <c r="BI4">
        <v>9.42</v>
      </c>
      <c r="BJ4">
        <v>1.36</v>
      </c>
      <c r="BK4">
        <v>6.6</v>
      </c>
      <c r="BL4">
        <v>2.11</v>
      </c>
      <c r="BM4">
        <v>0.7</v>
      </c>
      <c r="BN4">
        <v>2.5499999999999998</v>
      </c>
      <c r="BO4">
        <v>0.47</v>
      </c>
      <c r="BP4">
        <v>3.07</v>
      </c>
      <c r="BQ4">
        <v>0.65</v>
      </c>
      <c r="BR4">
        <v>1.91</v>
      </c>
      <c r="BS4">
        <v>0.313</v>
      </c>
      <c r="BT4">
        <v>2.04</v>
      </c>
      <c r="BU4">
        <v>0.29099999999999998</v>
      </c>
      <c r="BV4">
        <v>1.3</v>
      </c>
      <c r="BW4">
        <v>0.23</v>
      </c>
      <c r="BX4">
        <v>0.25</v>
      </c>
      <c r="BY4">
        <v>2.5000000000000001E-2</v>
      </c>
      <c r="BZ4">
        <v>2.5</v>
      </c>
      <c r="CA4">
        <v>0.57999999999999996</v>
      </c>
      <c r="CB4">
        <v>0.17</v>
      </c>
      <c r="CC4">
        <v>13.31</v>
      </c>
      <c r="CD4" s="2">
        <v>2.08</v>
      </c>
      <c r="CE4">
        <v>99.48</v>
      </c>
      <c r="CF4">
        <v>6.4</v>
      </c>
      <c r="CG4">
        <v>0.01</v>
      </c>
      <c r="CH4">
        <v>1.27</v>
      </c>
      <c r="CI4">
        <v>1.2</v>
      </c>
      <c r="CJ4">
        <v>0.01</v>
      </c>
      <c r="CK4">
        <v>0.5</v>
      </c>
      <c r="CL4">
        <v>0.1</v>
      </c>
      <c r="CM4">
        <v>55.1</v>
      </c>
      <c r="CN4">
        <v>122</v>
      </c>
      <c r="CO4">
        <v>148</v>
      </c>
      <c r="CP4">
        <v>0.1</v>
      </c>
      <c r="CQ4">
        <v>27</v>
      </c>
      <c r="CR4">
        <v>144</v>
      </c>
      <c r="CS4">
        <v>1580</v>
      </c>
      <c r="CT4">
        <v>0.5</v>
      </c>
      <c r="CU4">
        <v>4</v>
      </c>
      <c r="CV4">
        <v>114</v>
      </c>
    </row>
    <row r="5" spans="1:102" x14ac:dyDescent="0.25">
      <c r="A5" t="s">
        <v>112</v>
      </c>
      <c r="B5" t="s">
        <v>113</v>
      </c>
      <c r="C5" s="1" t="str">
        <f t="shared" si="0"/>
        <v>22:0011</v>
      </c>
      <c r="D5" s="1" t="str">
        <f t="shared" si="1"/>
        <v>22:0008</v>
      </c>
      <c r="E5" t="s">
        <v>114</v>
      </c>
      <c r="F5" t="s">
        <v>115</v>
      </c>
      <c r="H5">
        <v>63.003925099999996</v>
      </c>
      <c r="I5">
        <v>-92.158201899999995</v>
      </c>
      <c r="J5" s="1" t="str">
        <f t="shared" si="2"/>
        <v>Whole</v>
      </c>
      <c r="K5" s="1" t="str">
        <f t="shared" si="3"/>
        <v>Rock crushing (ActLabs RX1)</v>
      </c>
      <c r="L5">
        <v>658240</v>
      </c>
      <c r="M5">
        <v>7</v>
      </c>
      <c r="P5">
        <v>2</v>
      </c>
      <c r="Q5">
        <v>1.04</v>
      </c>
      <c r="R5">
        <v>1.67</v>
      </c>
      <c r="S5">
        <v>0.24</v>
      </c>
      <c r="T5">
        <v>5.68</v>
      </c>
      <c r="U5">
        <v>5.0000000000000001E-3</v>
      </c>
      <c r="V5">
        <v>8.1999999999999993</v>
      </c>
      <c r="W5">
        <v>8</v>
      </c>
      <c r="X5">
        <v>44.59</v>
      </c>
      <c r="Y5">
        <v>14.04</v>
      </c>
      <c r="AA5">
        <v>2.98</v>
      </c>
      <c r="AB5">
        <v>3.91</v>
      </c>
      <c r="AC5">
        <v>0.23</v>
      </c>
      <c r="AD5">
        <v>11.69</v>
      </c>
      <c r="AE5">
        <v>1.1539999999999999</v>
      </c>
      <c r="AF5">
        <v>2</v>
      </c>
      <c r="AG5">
        <v>0.05</v>
      </c>
      <c r="AH5">
        <v>0.09</v>
      </c>
      <c r="AI5" s="2">
        <v>8.89</v>
      </c>
      <c r="AJ5">
        <v>98.75</v>
      </c>
      <c r="AK5">
        <v>41</v>
      </c>
      <c r="AL5">
        <v>0.5</v>
      </c>
      <c r="AM5">
        <v>327</v>
      </c>
      <c r="AN5">
        <v>230</v>
      </c>
      <c r="AO5">
        <v>47</v>
      </c>
      <c r="AP5">
        <v>120</v>
      </c>
      <c r="AQ5">
        <v>90</v>
      </c>
      <c r="AR5">
        <v>18</v>
      </c>
      <c r="AS5">
        <v>2</v>
      </c>
      <c r="AT5">
        <v>2.5</v>
      </c>
      <c r="AU5">
        <v>0.5</v>
      </c>
      <c r="AV5">
        <v>156</v>
      </c>
      <c r="AW5">
        <v>23.7</v>
      </c>
      <c r="AX5">
        <v>68</v>
      </c>
      <c r="AY5">
        <v>1.7</v>
      </c>
      <c r="AZ5">
        <v>1</v>
      </c>
      <c r="BA5">
        <v>0.25</v>
      </c>
      <c r="BB5">
        <v>0.05</v>
      </c>
      <c r="BC5">
        <v>0.5</v>
      </c>
      <c r="BD5">
        <v>0.7</v>
      </c>
      <c r="BE5">
        <v>0.05</v>
      </c>
      <c r="BF5">
        <v>25</v>
      </c>
      <c r="BG5">
        <v>0.05</v>
      </c>
      <c r="BH5">
        <v>4.3899999999999997</v>
      </c>
      <c r="BI5">
        <v>10.9</v>
      </c>
      <c r="BJ5">
        <v>1.71</v>
      </c>
      <c r="BK5">
        <v>8.9499999999999993</v>
      </c>
      <c r="BL5">
        <v>2.8</v>
      </c>
      <c r="BM5">
        <v>1.02</v>
      </c>
      <c r="BN5">
        <v>3.62</v>
      </c>
      <c r="BO5">
        <v>0.65</v>
      </c>
      <c r="BP5">
        <v>4.1399999999999997</v>
      </c>
      <c r="BQ5">
        <v>0.86</v>
      </c>
      <c r="BR5">
        <v>2.5499999999999998</v>
      </c>
      <c r="BS5">
        <v>0.41799999999999998</v>
      </c>
      <c r="BT5">
        <v>2.6</v>
      </c>
      <c r="BU5">
        <v>0.372</v>
      </c>
      <c r="BV5">
        <v>1.7</v>
      </c>
      <c r="BW5">
        <v>0.25</v>
      </c>
      <c r="BX5">
        <v>0.7</v>
      </c>
      <c r="BY5">
        <v>2.5000000000000001E-2</v>
      </c>
      <c r="BZ5">
        <v>2.5</v>
      </c>
      <c r="CA5">
        <v>0.51</v>
      </c>
      <c r="CB5">
        <v>0.13</v>
      </c>
      <c r="CC5">
        <v>12.1</v>
      </c>
      <c r="CD5" s="2">
        <v>7.97</v>
      </c>
      <c r="CE5">
        <v>97.84</v>
      </c>
      <c r="CF5">
        <v>2.1</v>
      </c>
      <c r="CG5">
        <v>0.01</v>
      </c>
      <c r="CH5">
        <v>0.31</v>
      </c>
      <c r="CI5">
        <v>0.5</v>
      </c>
      <c r="CJ5">
        <v>0.01</v>
      </c>
      <c r="CK5">
        <v>0.5</v>
      </c>
      <c r="CL5">
        <v>0.1</v>
      </c>
      <c r="CM5">
        <v>50.8</v>
      </c>
      <c r="CN5">
        <v>198</v>
      </c>
      <c r="CO5">
        <v>102</v>
      </c>
      <c r="CP5">
        <v>0.1</v>
      </c>
      <c r="CQ5">
        <v>24</v>
      </c>
      <c r="CR5">
        <v>125</v>
      </c>
      <c r="CS5">
        <v>1740</v>
      </c>
      <c r="CT5">
        <v>0.5</v>
      </c>
      <c r="CU5">
        <v>3</v>
      </c>
      <c r="CV5">
        <v>113</v>
      </c>
    </row>
    <row r="6" spans="1:102" x14ac:dyDescent="0.25">
      <c r="A6" t="s">
        <v>116</v>
      </c>
      <c r="B6" t="s">
        <v>117</v>
      </c>
      <c r="C6" s="1" t="str">
        <f t="shared" si="0"/>
        <v>22:0011</v>
      </c>
      <c r="D6" s="1" t="str">
        <f t="shared" si="1"/>
        <v>22:0008</v>
      </c>
      <c r="E6" t="s">
        <v>114</v>
      </c>
      <c r="F6" t="s">
        <v>118</v>
      </c>
      <c r="H6">
        <v>63.003925099999996</v>
      </c>
      <c r="I6">
        <v>-92.158201899999995</v>
      </c>
      <c r="J6" s="1" t="str">
        <f t="shared" si="2"/>
        <v>Whole</v>
      </c>
      <c r="K6" s="1" t="str">
        <f t="shared" si="3"/>
        <v>Rock crushing (ActLabs RX1)</v>
      </c>
      <c r="L6">
        <v>658241</v>
      </c>
      <c r="M6">
        <v>6</v>
      </c>
      <c r="P6">
        <v>14</v>
      </c>
      <c r="Q6">
        <v>1.02</v>
      </c>
      <c r="R6">
        <v>0.99</v>
      </c>
      <c r="S6">
        <v>1.01</v>
      </c>
      <c r="T6">
        <v>3.15</v>
      </c>
      <c r="U6">
        <v>5.0000000000000001E-3</v>
      </c>
      <c r="V6">
        <v>3.2</v>
      </c>
      <c r="W6">
        <v>12</v>
      </c>
      <c r="X6">
        <v>69.319999999999993</v>
      </c>
      <c r="Y6">
        <v>9.6</v>
      </c>
      <c r="AA6">
        <v>1.59</v>
      </c>
      <c r="AB6">
        <v>1.29</v>
      </c>
      <c r="AC6">
        <v>0.122</v>
      </c>
      <c r="AD6">
        <v>5.57</v>
      </c>
      <c r="AE6">
        <v>0.58799999999999997</v>
      </c>
      <c r="AF6">
        <v>1.18</v>
      </c>
      <c r="AG6">
        <v>1.37</v>
      </c>
      <c r="AH6">
        <v>0.1</v>
      </c>
      <c r="AI6" s="2">
        <v>4.62</v>
      </c>
      <c r="AJ6">
        <v>98.9</v>
      </c>
      <c r="AK6">
        <v>18</v>
      </c>
      <c r="AL6">
        <v>0.5</v>
      </c>
      <c r="AM6">
        <v>134</v>
      </c>
      <c r="AN6">
        <v>40</v>
      </c>
      <c r="AO6">
        <v>21</v>
      </c>
      <c r="AP6">
        <v>40</v>
      </c>
      <c r="AQ6">
        <v>80</v>
      </c>
      <c r="AR6">
        <v>13</v>
      </c>
      <c r="AS6">
        <v>1.6</v>
      </c>
      <c r="AT6">
        <v>13</v>
      </c>
      <c r="AU6">
        <v>37</v>
      </c>
      <c r="AV6">
        <v>51</v>
      </c>
      <c r="AW6">
        <v>16.600000000000001</v>
      </c>
      <c r="AX6">
        <v>97</v>
      </c>
      <c r="AY6">
        <v>2.7</v>
      </c>
      <c r="AZ6">
        <v>1</v>
      </c>
      <c r="BA6">
        <v>0.25</v>
      </c>
      <c r="BB6">
        <v>0.05</v>
      </c>
      <c r="BC6">
        <v>3</v>
      </c>
      <c r="BD6">
        <v>1.3</v>
      </c>
      <c r="BE6">
        <v>1.2</v>
      </c>
      <c r="BF6">
        <v>435</v>
      </c>
      <c r="BG6">
        <v>0.05</v>
      </c>
      <c r="BH6">
        <v>12.3</v>
      </c>
      <c r="BI6">
        <v>24.5</v>
      </c>
      <c r="BJ6">
        <v>3.03</v>
      </c>
      <c r="BK6">
        <v>12.2</v>
      </c>
      <c r="BL6">
        <v>2.82</v>
      </c>
      <c r="BM6">
        <v>0.92900000000000005</v>
      </c>
      <c r="BN6">
        <v>2.91</v>
      </c>
      <c r="BO6">
        <v>0.51</v>
      </c>
      <c r="BP6">
        <v>2.99</v>
      </c>
      <c r="BQ6">
        <v>0.62</v>
      </c>
      <c r="BR6">
        <v>1.83</v>
      </c>
      <c r="BS6">
        <v>0.28299999999999997</v>
      </c>
      <c r="BT6">
        <v>1.69</v>
      </c>
      <c r="BU6">
        <v>0.25700000000000001</v>
      </c>
      <c r="BV6">
        <v>2.2999999999999998</v>
      </c>
      <c r="BW6">
        <v>0.41</v>
      </c>
      <c r="BX6">
        <v>0.25</v>
      </c>
      <c r="BY6">
        <v>0.4</v>
      </c>
      <c r="BZ6">
        <v>14</v>
      </c>
      <c r="CA6">
        <v>2.74</v>
      </c>
      <c r="CB6">
        <v>0.91</v>
      </c>
      <c r="CC6">
        <v>5.15</v>
      </c>
      <c r="CD6" s="2">
        <v>4.26</v>
      </c>
      <c r="CE6">
        <v>98.54</v>
      </c>
      <c r="CF6">
        <v>17.399999999999999</v>
      </c>
      <c r="CG6">
        <v>0.08</v>
      </c>
      <c r="CH6">
        <v>1.05</v>
      </c>
      <c r="CI6">
        <v>1</v>
      </c>
      <c r="CJ6">
        <v>0.05</v>
      </c>
      <c r="CK6">
        <v>0.5</v>
      </c>
      <c r="CL6">
        <v>0.7</v>
      </c>
      <c r="CM6">
        <v>22.8</v>
      </c>
      <c r="CN6">
        <v>36</v>
      </c>
      <c r="CO6">
        <v>102</v>
      </c>
      <c r="CP6">
        <v>0.1</v>
      </c>
      <c r="CQ6">
        <v>16</v>
      </c>
      <c r="CR6">
        <v>35</v>
      </c>
      <c r="CS6">
        <v>871</v>
      </c>
      <c r="CT6">
        <v>1</v>
      </c>
      <c r="CU6">
        <v>19</v>
      </c>
      <c r="CV6">
        <v>411</v>
      </c>
    </row>
    <row r="7" spans="1:102" x14ac:dyDescent="0.25">
      <c r="A7" t="s">
        <v>119</v>
      </c>
      <c r="B7" t="s">
        <v>120</v>
      </c>
      <c r="C7" s="1" t="str">
        <f t="shared" si="0"/>
        <v>22:0011</v>
      </c>
      <c r="D7" s="1" t="str">
        <f t="shared" si="1"/>
        <v>22:0008</v>
      </c>
      <c r="E7" t="s">
        <v>114</v>
      </c>
      <c r="F7" t="s">
        <v>121</v>
      </c>
      <c r="H7">
        <v>63.003925099999996</v>
      </c>
      <c r="I7">
        <v>-92.158201899999995</v>
      </c>
      <c r="J7" s="1" t="str">
        <f t="shared" si="2"/>
        <v>Whole</v>
      </c>
      <c r="K7" s="1" t="str">
        <f t="shared" si="3"/>
        <v>Rock crushing (ActLabs RX1)</v>
      </c>
      <c r="L7">
        <v>658242</v>
      </c>
      <c r="M7">
        <v>2.5</v>
      </c>
      <c r="P7">
        <v>6</v>
      </c>
      <c r="Q7">
        <v>1.06</v>
      </c>
      <c r="R7">
        <v>1.38</v>
      </c>
      <c r="S7">
        <v>0.46</v>
      </c>
      <c r="T7">
        <v>4.7699999999999996</v>
      </c>
      <c r="U7">
        <v>5.0000000000000001E-3</v>
      </c>
      <c r="V7">
        <v>11.1</v>
      </c>
      <c r="W7">
        <v>16</v>
      </c>
      <c r="X7">
        <v>44.5</v>
      </c>
      <c r="Y7">
        <v>13.89</v>
      </c>
      <c r="AA7">
        <v>5.48</v>
      </c>
      <c r="AB7">
        <v>4.2699999999999996</v>
      </c>
      <c r="AC7">
        <v>0.182</v>
      </c>
      <c r="AD7">
        <v>7.08</v>
      </c>
      <c r="AE7">
        <v>1.1819999999999999</v>
      </c>
      <c r="AF7">
        <v>3.56</v>
      </c>
      <c r="AG7">
        <v>0.25</v>
      </c>
      <c r="AH7">
        <v>0.13</v>
      </c>
      <c r="AI7" s="2">
        <v>7.36</v>
      </c>
      <c r="AJ7">
        <v>100.2</v>
      </c>
      <c r="AK7">
        <v>27</v>
      </c>
      <c r="AL7">
        <v>1</v>
      </c>
      <c r="AM7">
        <v>203</v>
      </c>
      <c r="AN7">
        <v>50</v>
      </c>
      <c r="AO7">
        <v>44</v>
      </c>
      <c r="AP7">
        <v>80</v>
      </c>
      <c r="AQ7">
        <v>100</v>
      </c>
      <c r="AR7">
        <v>17</v>
      </c>
      <c r="AS7">
        <v>2</v>
      </c>
      <c r="AT7">
        <v>2.5</v>
      </c>
      <c r="AU7">
        <v>9</v>
      </c>
      <c r="AV7">
        <v>204</v>
      </c>
      <c r="AW7">
        <v>14.6</v>
      </c>
      <c r="AX7">
        <v>101</v>
      </c>
      <c r="AY7">
        <v>3.5</v>
      </c>
      <c r="AZ7">
        <v>1</v>
      </c>
      <c r="BA7">
        <v>0.25</v>
      </c>
      <c r="BB7">
        <v>0.05</v>
      </c>
      <c r="BC7">
        <v>0.5</v>
      </c>
      <c r="BD7">
        <v>0.5</v>
      </c>
      <c r="BE7">
        <v>3.2</v>
      </c>
      <c r="BF7">
        <v>92</v>
      </c>
      <c r="BG7">
        <v>0.05</v>
      </c>
      <c r="BH7">
        <v>14.5</v>
      </c>
      <c r="BI7">
        <v>29.3</v>
      </c>
      <c r="BJ7">
        <v>3.65</v>
      </c>
      <c r="BK7">
        <v>14.6</v>
      </c>
      <c r="BL7">
        <v>3.26</v>
      </c>
      <c r="BM7">
        <v>0.99199999999999999</v>
      </c>
      <c r="BN7">
        <v>2.95</v>
      </c>
      <c r="BO7">
        <v>0.5</v>
      </c>
      <c r="BP7">
        <v>2.88</v>
      </c>
      <c r="BQ7">
        <v>0.59</v>
      </c>
      <c r="BR7">
        <v>1.69</v>
      </c>
      <c r="BS7">
        <v>0.27200000000000002</v>
      </c>
      <c r="BT7">
        <v>1.73</v>
      </c>
      <c r="BU7">
        <v>0.24</v>
      </c>
      <c r="BV7">
        <v>2.2999999999999998</v>
      </c>
      <c r="BW7">
        <v>0.38</v>
      </c>
      <c r="BX7">
        <v>0.25</v>
      </c>
      <c r="BY7">
        <v>2.5000000000000001E-2</v>
      </c>
      <c r="BZ7">
        <v>12</v>
      </c>
      <c r="CA7">
        <v>3.59</v>
      </c>
      <c r="CB7">
        <v>1.02</v>
      </c>
      <c r="CC7">
        <v>17.82</v>
      </c>
      <c r="CD7" s="2">
        <v>6.12</v>
      </c>
      <c r="CE7">
        <v>98.98</v>
      </c>
      <c r="CF7">
        <v>0.8</v>
      </c>
      <c r="CG7">
        <v>0.06</v>
      </c>
      <c r="CH7">
        <v>0.48</v>
      </c>
      <c r="CI7">
        <v>0.3</v>
      </c>
      <c r="CJ7">
        <v>0.01</v>
      </c>
      <c r="CK7">
        <v>0.5</v>
      </c>
      <c r="CL7">
        <v>0.1</v>
      </c>
      <c r="CM7">
        <v>47.8</v>
      </c>
      <c r="CN7">
        <v>48</v>
      </c>
      <c r="CO7">
        <v>126</v>
      </c>
      <c r="CP7">
        <v>0.1</v>
      </c>
      <c r="CQ7">
        <v>38</v>
      </c>
      <c r="CR7">
        <v>82</v>
      </c>
      <c r="CS7">
        <v>1370</v>
      </c>
      <c r="CT7">
        <v>0.5</v>
      </c>
      <c r="CU7">
        <v>18</v>
      </c>
      <c r="CV7">
        <v>183</v>
      </c>
    </row>
    <row r="8" spans="1:102" x14ac:dyDescent="0.25">
      <c r="A8" t="s">
        <v>122</v>
      </c>
      <c r="B8" t="s">
        <v>123</v>
      </c>
      <c r="C8" s="1" t="str">
        <f t="shared" si="0"/>
        <v>22:0011</v>
      </c>
      <c r="D8" s="1" t="str">
        <f>HYPERLINK("http://geochem.nrcan.gc.ca/cdogs/content/svy/svy_e.htm", "")</f>
        <v/>
      </c>
      <c r="G8" s="1" t="str">
        <f>HYPERLINK("http://geochem.nrcan.gc.ca/cdogs/content/cr_/cr_00214_e.htm", "214")</f>
        <v>214</v>
      </c>
      <c r="J8" t="s">
        <v>124</v>
      </c>
      <c r="K8" t="s">
        <v>125</v>
      </c>
      <c r="P8">
        <v>25</v>
      </c>
      <c r="Q8">
        <v>1.05</v>
      </c>
      <c r="T8">
        <v>3.19</v>
      </c>
      <c r="X8">
        <v>50.46</v>
      </c>
      <c r="Y8">
        <v>19.8</v>
      </c>
      <c r="AB8">
        <v>0.49</v>
      </c>
      <c r="AC8">
        <v>0.108</v>
      </c>
      <c r="AD8">
        <v>8.32</v>
      </c>
      <c r="AE8">
        <v>0.27700000000000002</v>
      </c>
      <c r="AF8">
        <v>6.63</v>
      </c>
      <c r="AG8">
        <v>1.6</v>
      </c>
      <c r="AH8">
        <v>0.12</v>
      </c>
      <c r="AI8" s="2">
        <v>4.75</v>
      </c>
      <c r="AJ8">
        <v>98.86</v>
      </c>
      <c r="AK8">
        <v>2</v>
      </c>
      <c r="AL8">
        <v>3</v>
      </c>
      <c r="AM8">
        <v>10</v>
      </c>
      <c r="AN8">
        <v>10</v>
      </c>
      <c r="AO8">
        <v>0.5</v>
      </c>
      <c r="AP8">
        <v>10</v>
      </c>
      <c r="AQ8">
        <v>5</v>
      </c>
      <c r="AR8">
        <v>35</v>
      </c>
      <c r="AS8">
        <v>1.5</v>
      </c>
      <c r="AT8">
        <v>2.5</v>
      </c>
      <c r="AU8">
        <v>54</v>
      </c>
      <c r="AV8">
        <v>1137</v>
      </c>
      <c r="AW8">
        <v>109</v>
      </c>
      <c r="AX8">
        <v>562</v>
      </c>
      <c r="AY8">
        <v>12.3</v>
      </c>
      <c r="AZ8">
        <v>1</v>
      </c>
      <c r="BA8">
        <v>2.4</v>
      </c>
      <c r="BB8">
        <v>0.05</v>
      </c>
      <c r="BC8">
        <v>7</v>
      </c>
      <c r="BD8">
        <v>0.1</v>
      </c>
      <c r="BE8">
        <v>1.5</v>
      </c>
      <c r="BF8">
        <v>335</v>
      </c>
      <c r="BG8">
        <v>0.05</v>
      </c>
      <c r="BH8">
        <v>59.1</v>
      </c>
      <c r="BI8">
        <v>120</v>
      </c>
      <c r="BJ8">
        <v>14.7</v>
      </c>
      <c r="BK8">
        <v>56.2</v>
      </c>
      <c r="BL8">
        <v>12.8</v>
      </c>
      <c r="BM8">
        <v>1.94</v>
      </c>
      <c r="BN8">
        <v>13.2</v>
      </c>
      <c r="BO8">
        <v>2.54</v>
      </c>
      <c r="BP8">
        <v>17.3</v>
      </c>
      <c r="BQ8">
        <v>3.98</v>
      </c>
      <c r="BR8">
        <v>12.9</v>
      </c>
      <c r="BS8">
        <v>2.12</v>
      </c>
      <c r="BT8">
        <v>14.1</v>
      </c>
      <c r="BU8">
        <v>1.92</v>
      </c>
      <c r="BV8">
        <v>9.9</v>
      </c>
      <c r="BW8">
        <v>0.76</v>
      </c>
      <c r="BX8">
        <v>0.25</v>
      </c>
      <c r="BY8">
        <v>2.5000000000000001E-2</v>
      </c>
      <c r="BZ8">
        <v>11</v>
      </c>
      <c r="CA8">
        <v>1.19</v>
      </c>
      <c r="CB8">
        <v>1.1399999999999999</v>
      </c>
      <c r="CC8">
        <v>6.29</v>
      </c>
      <c r="CD8" s="2"/>
      <c r="CK8">
        <v>0.5</v>
      </c>
      <c r="CL8">
        <v>0.1</v>
      </c>
      <c r="CM8">
        <v>2.4</v>
      </c>
      <c r="CN8">
        <v>10</v>
      </c>
      <c r="CO8">
        <v>3.9</v>
      </c>
      <c r="CP8">
        <v>0.1</v>
      </c>
      <c r="CQ8">
        <v>42</v>
      </c>
      <c r="CR8">
        <v>8</v>
      </c>
      <c r="CS8">
        <v>790</v>
      </c>
      <c r="CT8">
        <v>0.5</v>
      </c>
      <c r="CU8">
        <v>11</v>
      </c>
      <c r="CV8">
        <v>112</v>
      </c>
    </row>
    <row r="9" spans="1:102" x14ac:dyDescent="0.25">
      <c r="A9" t="s">
        <v>126</v>
      </c>
      <c r="B9" t="s">
        <v>127</v>
      </c>
      <c r="C9" s="1" t="str">
        <f t="shared" si="0"/>
        <v>22:0011</v>
      </c>
      <c r="D9" s="1" t="str">
        <f t="shared" ref="D9:D14" si="4">HYPERLINK("http://geochem.nrcan.gc.ca/cdogs/content/svy/svy220008_e.htm", "22:0008")</f>
        <v>22:0008</v>
      </c>
      <c r="E9" t="s">
        <v>114</v>
      </c>
      <c r="F9" t="s">
        <v>128</v>
      </c>
      <c r="H9">
        <v>63.003925099999996</v>
      </c>
      <c r="I9">
        <v>-92.158201899999995</v>
      </c>
      <c r="J9" s="1" t="str">
        <f t="shared" ref="J9:J14" si="5">HYPERLINK("http://geochem.nrcan.gc.ca/cdogs/content/kwd/kwd020033_e.htm", "Whole")</f>
        <v>Whole</v>
      </c>
      <c r="K9" s="1" t="str">
        <f t="shared" ref="K9:K14" si="6">HYPERLINK("http://geochem.nrcan.gc.ca/cdogs/content/kwd/kwd080069_e.htm", "Rock crushing (ActLabs RX1)")</f>
        <v>Rock crushing (ActLabs RX1)</v>
      </c>
      <c r="L9">
        <v>658246</v>
      </c>
      <c r="M9">
        <v>13</v>
      </c>
      <c r="P9">
        <v>4</v>
      </c>
      <c r="Q9">
        <v>1.02</v>
      </c>
      <c r="R9">
        <v>0.67</v>
      </c>
      <c r="S9">
        <v>0.05</v>
      </c>
      <c r="T9">
        <v>5.6</v>
      </c>
      <c r="U9">
        <v>5.0000000000000001E-3</v>
      </c>
      <c r="V9">
        <v>9.3000000000000007</v>
      </c>
      <c r="W9">
        <v>10</v>
      </c>
      <c r="X9">
        <v>45.22</v>
      </c>
      <c r="Y9">
        <v>13.1</v>
      </c>
      <c r="AA9">
        <v>2.3199999999999998</v>
      </c>
      <c r="AB9">
        <v>5.37</v>
      </c>
      <c r="AC9">
        <v>0.26200000000000001</v>
      </c>
      <c r="AD9">
        <v>8.85</v>
      </c>
      <c r="AE9">
        <v>1.0820000000000001</v>
      </c>
      <c r="AF9">
        <v>2.2599999999999998</v>
      </c>
      <c r="AG9">
        <v>0.33</v>
      </c>
      <c r="AH9">
        <v>0.12</v>
      </c>
      <c r="AI9" s="2">
        <v>9.19</v>
      </c>
      <c r="AJ9">
        <v>98.45</v>
      </c>
      <c r="AK9">
        <v>35</v>
      </c>
      <c r="AL9">
        <v>0.5</v>
      </c>
      <c r="AM9">
        <v>277</v>
      </c>
      <c r="AN9">
        <v>110</v>
      </c>
      <c r="AO9">
        <v>45</v>
      </c>
      <c r="AP9">
        <v>80</v>
      </c>
      <c r="AQ9">
        <v>110</v>
      </c>
      <c r="AR9">
        <v>16</v>
      </c>
      <c r="AS9">
        <v>1.8</v>
      </c>
      <c r="AT9">
        <v>2.5</v>
      </c>
      <c r="AU9">
        <v>9</v>
      </c>
      <c r="AV9">
        <v>70</v>
      </c>
      <c r="AW9">
        <v>22.3</v>
      </c>
      <c r="AX9">
        <v>67</v>
      </c>
      <c r="AY9">
        <v>1.4</v>
      </c>
      <c r="AZ9">
        <v>1</v>
      </c>
      <c r="BA9">
        <v>0.25</v>
      </c>
      <c r="BB9">
        <v>0.05</v>
      </c>
      <c r="BC9">
        <v>0.5</v>
      </c>
      <c r="BD9">
        <v>0.1</v>
      </c>
      <c r="BE9">
        <v>1.3</v>
      </c>
      <c r="BF9">
        <v>57</v>
      </c>
      <c r="BG9">
        <v>0.05</v>
      </c>
      <c r="BH9">
        <v>3.87</v>
      </c>
      <c r="BI9">
        <v>9.9700000000000006</v>
      </c>
      <c r="BJ9">
        <v>1.52</v>
      </c>
      <c r="BK9">
        <v>7.88</v>
      </c>
      <c r="BL9">
        <v>2.38</v>
      </c>
      <c r="BM9">
        <v>0.89100000000000001</v>
      </c>
      <c r="BN9">
        <v>3.06</v>
      </c>
      <c r="BO9">
        <v>0.56000000000000005</v>
      </c>
      <c r="BP9">
        <v>3.77</v>
      </c>
      <c r="BQ9">
        <v>0.8</v>
      </c>
      <c r="BR9">
        <v>2.4300000000000002</v>
      </c>
      <c r="BS9">
        <v>0.4</v>
      </c>
      <c r="BT9">
        <v>2.4900000000000002</v>
      </c>
      <c r="BU9">
        <v>0.35399999999999998</v>
      </c>
      <c r="BV9">
        <v>1.8</v>
      </c>
      <c r="BW9">
        <v>0.28000000000000003</v>
      </c>
      <c r="BX9">
        <v>0.25</v>
      </c>
      <c r="BY9">
        <v>2.5000000000000001E-2</v>
      </c>
      <c r="BZ9">
        <v>2.5</v>
      </c>
      <c r="CA9">
        <v>1.66</v>
      </c>
      <c r="CB9">
        <v>0.13</v>
      </c>
      <c r="CC9">
        <v>12.66</v>
      </c>
      <c r="CD9" s="2">
        <v>8.15</v>
      </c>
      <c r="CE9">
        <v>97.41</v>
      </c>
      <c r="CF9">
        <v>2.9</v>
      </c>
      <c r="CG9">
        <v>7.0000000000000007E-2</v>
      </c>
      <c r="CH9">
        <v>0.12</v>
      </c>
      <c r="CI9">
        <v>0.8</v>
      </c>
      <c r="CJ9">
        <v>0.01</v>
      </c>
      <c r="CK9">
        <v>0.5</v>
      </c>
      <c r="CL9">
        <v>0.1</v>
      </c>
      <c r="CM9">
        <v>50.2</v>
      </c>
      <c r="CN9">
        <v>80</v>
      </c>
      <c r="CO9">
        <v>134</v>
      </c>
      <c r="CP9">
        <v>0.1</v>
      </c>
      <c r="CQ9">
        <v>37</v>
      </c>
      <c r="CR9">
        <v>89</v>
      </c>
      <c r="CS9">
        <v>2040</v>
      </c>
      <c r="CT9">
        <v>0.5</v>
      </c>
      <c r="CU9">
        <v>2</v>
      </c>
      <c r="CV9">
        <v>121</v>
      </c>
    </row>
    <row r="10" spans="1:102" x14ac:dyDescent="0.25">
      <c r="A10" t="s">
        <v>129</v>
      </c>
      <c r="B10" t="s">
        <v>130</v>
      </c>
      <c r="C10" s="1" t="str">
        <f t="shared" si="0"/>
        <v>22:0011</v>
      </c>
      <c r="D10" s="1" t="str">
        <f t="shared" si="4"/>
        <v>22:0008</v>
      </c>
      <c r="E10" t="s">
        <v>131</v>
      </c>
      <c r="F10" t="s">
        <v>132</v>
      </c>
      <c r="H10">
        <v>63.0166915</v>
      </c>
      <c r="I10">
        <v>-92.203778499999999</v>
      </c>
      <c r="J10" s="1" t="str">
        <f t="shared" si="5"/>
        <v>Whole</v>
      </c>
      <c r="K10" s="1" t="str">
        <f t="shared" si="6"/>
        <v>Rock crushing (ActLabs RX1)</v>
      </c>
      <c r="L10">
        <v>658225</v>
      </c>
      <c r="M10">
        <v>2.5</v>
      </c>
      <c r="P10">
        <v>2</v>
      </c>
      <c r="Q10">
        <v>1</v>
      </c>
      <c r="R10">
        <v>1.59</v>
      </c>
      <c r="S10">
        <v>0.08</v>
      </c>
      <c r="T10">
        <v>5.4</v>
      </c>
      <c r="U10">
        <v>5.0000000000000001E-3</v>
      </c>
      <c r="V10">
        <v>10</v>
      </c>
      <c r="W10">
        <v>12</v>
      </c>
      <c r="X10">
        <v>46.05</v>
      </c>
      <c r="Y10">
        <v>13.19</v>
      </c>
      <c r="AA10">
        <v>1.75</v>
      </c>
      <c r="AB10">
        <v>4.96</v>
      </c>
      <c r="AC10">
        <v>0.16600000000000001</v>
      </c>
      <c r="AD10">
        <v>7.61</v>
      </c>
      <c r="AE10">
        <v>1.01</v>
      </c>
      <c r="AF10">
        <v>2.84</v>
      </c>
      <c r="AG10">
        <v>0.2</v>
      </c>
      <c r="AH10">
        <v>0.11</v>
      </c>
      <c r="AI10" s="2">
        <v>9.02</v>
      </c>
      <c r="AJ10">
        <v>98.03</v>
      </c>
      <c r="AK10">
        <v>26</v>
      </c>
      <c r="AL10">
        <v>0.5</v>
      </c>
      <c r="AM10">
        <v>191</v>
      </c>
      <c r="AN10">
        <v>60</v>
      </c>
      <c r="AO10">
        <v>51</v>
      </c>
      <c r="AP10">
        <v>130</v>
      </c>
      <c r="AQ10">
        <v>80</v>
      </c>
      <c r="AR10">
        <v>17</v>
      </c>
      <c r="AS10">
        <v>1.8</v>
      </c>
      <c r="AT10">
        <v>32</v>
      </c>
      <c r="AU10">
        <v>7</v>
      </c>
      <c r="AV10">
        <v>176</v>
      </c>
      <c r="AW10">
        <v>16.100000000000001</v>
      </c>
      <c r="AX10">
        <v>85</v>
      </c>
      <c r="AY10">
        <v>2.7</v>
      </c>
      <c r="AZ10">
        <v>1</v>
      </c>
      <c r="BA10">
        <v>0.25</v>
      </c>
      <c r="BB10">
        <v>0.05</v>
      </c>
      <c r="BC10">
        <v>0.5</v>
      </c>
      <c r="BD10">
        <v>0.9</v>
      </c>
      <c r="BE10">
        <v>0.2</v>
      </c>
      <c r="BF10">
        <v>184</v>
      </c>
      <c r="BG10">
        <v>0.05</v>
      </c>
      <c r="BH10">
        <v>13.5</v>
      </c>
      <c r="BI10">
        <v>27.5</v>
      </c>
      <c r="BJ10">
        <v>3.41</v>
      </c>
      <c r="BK10">
        <v>14.1</v>
      </c>
      <c r="BL10">
        <v>3.12</v>
      </c>
      <c r="BM10">
        <v>1.07</v>
      </c>
      <c r="BN10">
        <v>3.04</v>
      </c>
      <c r="BO10">
        <v>0.5</v>
      </c>
      <c r="BP10">
        <v>3</v>
      </c>
      <c r="BQ10">
        <v>0.61</v>
      </c>
      <c r="BR10">
        <v>1.77</v>
      </c>
      <c r="BS10">
        <v>0.28199999999999997</v>
      </c>
      <c r="BT10">
        <v>1.77</v>
      </c>
      <c r="BU10">
        <v>0.248</v>
      </c>
      <c r="BV10">
        <v>2</v>
      </c>
      <c r="BW10">
        <v>0.37</v>
      </c>
      <c r="BX10">
        <v>0.5</v>
      </c>
      <c r="BY10">
        <v>2.5000000000000001E-2</v>
      </c>
      <c r="BZ10">
        <v>7</v>
      </c>
      <c r="CA10">
        <v>2.82</v>
      </c>
      <c r="CB10">
        <v>0.72</v>
      </c>
      <c r="CC10">
        <v>12.87</v>
      </c>
      <c r="CD10" s="2">
        <v>7.9</v>
      </c>
      <c r="CE10">
        <v>96.91</v>
      </c>
      <c r="CF10">
        <v>38.4</v>
      </c>
      <c r="CG10">
        <v>0.01</v>
      </c>
      <c r="CH10">
        <v>0.65</v>
      </c>
      <c r="CI10">
        <v>0.4</v>
      </c>
      <c r="CJ10">
        <v>0.01</v>
      </c>
      <c r="CK10">
        <v>0.5</v>
      </c>
      <c r="CL10">
        <v>0.1</v>
      </c>
      <c r="CM10">
        <v>56.5</v>
      </c>
      <c r="CN10">
        <v>51</v>
      </c>
      <c r="CO10">
        <v>103</v>
      </c>
      <c r="CP10">
        <v>0.1</v>
      </c>
      <c r="CQ10">
        <v>70</v>
      </c>
      <c r="CR10">
        <v>146</v>
      </c>
      <c r="CS10">
        <v>1310</v>
      </c>
      <c r="CT10">
        <v>0.5</v>
      </c>
      <c r="CU10">
        <v>10</v>
      </c>
      <c r="CV10">
        <v>131</v>
      </c>
    </row>
    <row r="11" spans="1:102" x14ac:dyDescent="0.25">
      <c r="A11" t="s">
        <v>133</v>
      </c>
      <c r="B11" t="s">
        <v>134</v>
      </c>
      <c r="C11" s="1" t="str">
        <f t="shared" si="0"/>
        <v>22:0011</v>
      </c>
      <c r="D11" s="1" t="str">
        <f t="shared" si="4"/>
        <v>22:0008</v>
      </c>
      <c r="E11" t="s">
        <v>131</v>
      </c>
      <c r="F11" t="s">
        <v>135</v>
      </c>
      <c r="H11">
        <v>63.0166915</v>
      </c>
      <c r="I11">
        <v>-92.203778499999999</v>
      </c>
      <c r="J11" s="1" t="str">
        <f t="shared" si="5"/>
        <v>Whole</v>
      </c>
      <c r="K11" s="1" t="str">
        <f t="shared" si="6"/>
        <v>Rock crushing (ActLabs RX1)</v>
      </c>
      <c r="L11">
        <v>658226</v>
      </c>
      <c r="M11">
        <v>19</v>
      </c>
      <c r="P11">
        <v>6</v>
      </c>
      <c r="Q11">
        <v>1.07</v>
      </c>
      <c r="R11">
        <v>1.03</v>
      </c>
      <c r="S11">
        <v>0.02</v>
      </c>
      <c r="T11">
        <v>6.22</v>
      </c>
      <c r="U11">
        <v>5.0000000000000001E-3</v>
      </c>
      <c r="V11">
        <v>7.6</v>
      </c>
      <c r="W11">
        <v>2.5</v>
      </c>
      <c r="X11">
        <v>46.21</v>
      </c>
      <c r="Y11">
        <v>14.29</v>
      </c>
      <c r="AA11">
        <v>0.84</v>
      </c>
      <c r="AB11">
        <v>4.17</v>
      </c>
      <c r="AC11">
        <v>0.19700000000000001</v>
      </c>
      <c r="AD11">
        <v>9.9700000000000006</v>
      </c>
      <c r="AE11">
        <v>0.94599999999999995</v>
      </c>
      <c r="AF11">
        <v>3.38</v>
      </c>
      <c r="AG11">
        <v>0.64</v>
      </c>
      <c r="AH11">
        <v>0.09</v>
      </c>
      <c r="AI11" s="2">
        <v>9.1199999999999992</v>
      </c>
      <c r="AJ11">
        <v>98.31</v>
      </c>
      <c r="AK11">
        <v>36</v>
      </c>
      <c r="AL11">
        <v>0.5</v>
      </c>
      <c r="AM11">
        <v>263</v>
      </c>
      <c r="AN11">
        <v>350</v>
      </c>
      <c r="AO11">
        <v>49</v>
      </c>
      <c r="AP11">
        <v>160</v>
      </c>
      <c r="AQ11">
        <v>120</v>
      </c>
      <c r="AR11">
        <v>15</v>
      </c>
      <c r="AS11">
        <v>1.3</v>
      </c>
      <c r="AT11">
        <v>8</v>
      </c>
      <c r="AU11">
        <v>18</v>
      </c>
      <c r="AV11">
        <v>115</v>
      </c>
      <c r="AW11">
        <v>20.3</v>
      </c>
      <c r="AX11">
        <v>63</v>
      </c>
      <c r="AY11">
        <v>1.5</v>
      </c>
      <c r="AZ11">
        <v>1</v>
      </c>
      <c r="BA11">
        <v>0.25</v>
      </c>
      <c r="BB11">
        <v>0.05</v>
      </c>
      <c r="BC11">
        <v>0.5</v>
      </c>
      <c r="BD11">
        <v>0.4</v>
      </c>
      <c r="BE11">
        <v>0.8</v>
      </c>
      <c r="BF11">
        <v>291</v>
      </c>
      <c r="BG11">
        <v>0.05</v>
      </c>
      <c r="BH11">
        <v>4.8600000000000003</v>
      </c>
      <c r="BI11">
        <v>12.3</v>
      </c>
      <c r="BJ11">
        <v>1.85</v>
      </c>
      <c r="BK11">
        <v>9.01</v>
      </c>
      <c r="BL11">
        <v>2.82</v>
      </c>
      <c r="BM11">
        <v>0.95399999999999996</v>
      </c>
      <c r="BN11">
        <v>3.43</v>
      </c>
      <c r="BO11">
        <v>0.59</v>
      </c>
      <c r="BP11">
        <v>3.74</v>
      </c>
      <c r="BQ11">
        <v>0.75</v>
      </c>
      <c r="BR11">
        <v>2.17</v>
      </c>
      <c r="BS11">
        <v>0.36699999999999999</v>
      </c>
      <c r="BT11">
        <v>2.31</v>
      </c>
      <c r="BU11">
        <v>0.31900000000000001</v>
      </c>
      <c r="BV11">
        <v>1.7</v>
      </c>
      <c r="BW11">
        <v>0.24</v>
      </c>
      <c r="BX11">
        <v>0.8</v>
      </c>
      <c r="BY11">
        <v>2.5000000000000001E-2</v>
      </c>
      <c r="BZ11">
        <v>2.5</v>
      </c>
      <c r="CA11">
        <v>1.24</v>
      </c>
      <c r="CB11">
        <v>0.17</v>
      </c>
      <c r="CC11">
        <v>9.2899999999999991</v>
      </c>
      <c r="CD11" s="2">
        <v>8.27</v>
      </c>
      <c r="CE11">
        <v>97.45</v>
      </c>
      <c r="CF11">
        <v>9.3000000000000007</v>
      </c>
      <c r="CG11">
        <v>0.01</v>
      </c>
      <c r="CH11">
        <v>0.36</v>
      </c>
      <c r="CI11">
        <v>0.4</v>
      </c>
      <c r="CJ11">
        <v>0.01</v>
      </c>
      <c r="CK11">
        <v>0.5</v>
      </c>
      <c r="CL11">
        <v>0.1</v>
      </c>
      <c r="CM11">
        <v>55.7</v>
      </c>
      <c r="CN11">
        <v>214</v>
      </c>
      <c r="CO11">
        <v>139</v>
      </c>
      <c r="CP11">
        <v>0.1</v>
      </c>
      <c r="CQ11">
        <v>49</v>
      </c>
      <c r="CR11">
        <v>175</v>
      </c>
      <c r="CS11">
        <v>1580</v>
      </c>
      <c r="CT11">
        <v>0.5</v>
      </c>
      <c r="CU11">
        <v>3</v>
      </c>
      <c r="CV11">
        <v>95.5</v>
      </c>
    </row>
    <row r="12" spans="1:102" x14ac:dyDescent="0.25">
      <c r="A12" t="s">
        <v>136</v>
      </c>
      <c r="B12" t="s">
        <v>137</v>
      </c>
      <c r="C12" s="1" t="str">
        <f t="shared" si="0"/>
        <v>22:0011</v>
      </c>
      <c r="D12" s="1" t="str">
        <f t="shared" si="4"/>
        <v>22:0008</v>
      </c>
      <c r="E12" t="s">
        <v>131</v>
      </c>
      <c r="F12" t="s">
        <v>138</v>
      </c>
      <c r="H12">
        <v>63.0166915</v>
      </c>
      <c r="I12">
        <v>-92.203778499999999</v>
      </c>
      <c r="J12" s="1" t="str">
        <f t="shared" si="5"/>
        <v>Whole</v>
      </c>
      <c r="K12" s="1" t="str">
        <f t="shared" si="6"/>
        <v>Rock crushing (ActLabs RX1)</v>
      </c>
      <c r="L12">
        <v>658227</v>
      </c>
      <c r="M12">
        <v>2.5</v>
      </c>
      <c r="P12">
        <v>0.5</v>
      </c>
      <c r="Q12">
        <v>1.01</v>
      </c>
      <c r="R12">
        <v>0.74</v>
      </c>
      <c r="S12">
        <v>0.11</v>
      </c>
      <c r="T12">
        <v>2.5</v>
      </c>
      <c r="U12">
        <v>5.0000000000000001E-3</v>
      </c>
      <c r="V12">
        <v>7.1</v>
      </c>
      <c r="W12">
        <v>6</v>
      </c>
      <c r="X12">
        <v>48.71</v>
      </c>
      <c r="Y12">
        <v>14.37</v>
      </c>
      <c r="AA12">
        <v>2.9</v>
      </c>
      <c r="AB12">
        <v>5.7</v>
      </c>
      <c r="AC12">
        <v>0.22900000000000001</v>
      </c>
      <c r="AD12">
        <v>9.5500000000000007</v>
      </c>
      <c r="AE12">
        <v>1.1910000000000001</v>
      </c>
      <c r="AF12">
        <v>2.21</v>
      </c>
      <c r="AG12">
        <v>0.05</v>
      </c>
      <c r="AH12">
        <v>0.11</v>
      </c>
      <c r="AI12" s="2">
        <v>5.89</v>
      </c>
      <c r="AJ12">
        <v>98.81</v>
      </c>
      <c r="AK12">
        <v>35</v>
      </c>
      <c r="AL12">
        <v>1</v>
      </c>
      <c r="AM12">
        <v>288</v>
      </c>
      <c r="AN12">
        <v>240</v>
      </c>
      <c r="AO12">
        <v>46</v>
      </c>
      <c r="AP12">
        <v>120</v>
      </c>
      <c r="AQ12">
        <v>130</v>
      </c>
      <c r="AR12">
        <v>17</v>
      </c>
      <c r="AS12">
        <v>2</v>
      </c>
      <c r="AT12">
        <v>9</v>
      </c>
      <c r="AU12">
        <v>0.5</v>
      </c>
      <c r="AV12">
        <v>167</v>
      </c>
      <c r="AW12">
        <v>23.8</v>
      </c>
      <c r="AX12">
        <v>83</v>
      </c>
      <c r="AY12">
        <v>2.9</v>
      </c>
      <c r="AZ12">
        <v>1</v>
      </c>
      <c r="BA12">
        <v>0.25</v>
      </c>
      <c r="BB12">
        <v>0.05</v>
      </c>
      <c r="BC12">
        <v>0.5</v>
      </c>
      <c r="BD12">
        <v>1.3</v>
      </c>
      <c r="BE12">
        <v>0.05</v>
      </c>
      <c r="BF12">
        <v>14</v>
      </c>
      <c r="BG12">
        <v>0.05</v>
      </c>
      <c r="BH12">
        <v>6.55</v>
      </c>
      <c r="BI12">
        <v>16.399999999999999</v>
      </c>
      <c r="BJ12">
        <v>2.42</v>
      </c>
      <c r="BK12">
        <v>12.1</v>
      </c>
      <c r="BL12">
        <v>3.4</v>
      </c>
      <c r="BM12">
        <v>1.24</v>
      </c>
      <c r="BN12">
        <v>4.18</v>
      </c>
      <c r="BO12">
        <v>0.72</v>
      </c>
      <c r="BP12">
        <v>4.43</v>
      </c>
      <c r="BQ12">
        <v>0.9</v>
      </c>
      <c r="BR12">
        <v>2.68</v>
      </c>
      <c r="BS12">
        <v>0.443</v>
      </c>
      <c r="BT12">
        <v>2.74</v>
      </c>
      <c r="BU12">
        <v>0.41399999999999998</v>
      </c>
      <c r="BV12">
        <v>2.2999999999999998</v>
      </c>
      <c r="BW12">
        <v>0.32</v>
      </c>
      <c r="BX12">
        <v>4.0999999999999996</v>
      </c>
      <c r="BY12">
        <v>2.5000000000000001E-2</v>
      </c>
      <c r="BZ12">
        <v>2.5</v>
      </c>
      <c r="CA12">
        <v>0.64</v>
      </c>
      <c r="CB12">
        <v>0.22</v>
      </c>
      <c r="CC12">
        <v>10.79</v>
      </c>
      <c r="CD12" s="2">
        <v>5.0999999999999996</v>
      </c>
      <c r="CE12">
        <v>98.02</v>
      </c>
      <c r="CF12">
        <v>12.1</v>
      </c>
      <c r="CG12">
        <v>0.01</v>
      </c>
      <c r="CH12">
        <v>0.81</v>
      </c>
      <c r="CI12">
        <v>0.4</v>
      </c>
      <c r="CJ12">
        <v>0.01</v>
      </c>
      <c r="CK12">
        <v>0.5</v>
      </c>
      <c r="CL12">
        <v>0.1</v>
      </c>
      <c r="CM12">
        <v>52.1</v>
      </c>
      <c r="CN12">
        <v>150</v>
      </c>
      <c r="CO12">
        <v>146</v>
      </c>
      <c r="CP12">
        <v>0.1</v>
      </c>
      <c r="CQ12">
        <v>34</v>
      </c>
      <c r="CR12">
        <v>137</v>
      </c>
      <c r="CS12">
        <v>1800</v>
      </c>
      <c r="CT12">
        <v>0.5</v>
      </c>
      <c r="CU12">
        <v>3</v>
      </c>
      <c r="CV12">
        <v>110</v>
      </c>
    </row>
    <row r="13" spans="1:102" x14ac:dyDescent="0.25">
      <c r="A13" t="s">
        <v>139</v>
      </c>
      <c r="B13" t="s">
        <v>140</v>
      </c>
      <c r="C13" s="1" t="str">
        <f t="shared" si="0"/>
        <v>22:0011</v>
      </c>
      <c r="D13" s="1" t="str">
        <f t="shared" si="4"/>
        <v>22:0008</v>
      </c>
      <c r="E13" t="s">
        <v>131</v>
      </c>
      <c r="F13" t="s">
        <v>141</v>
      </c>
      <c r="H13">
        <v>63.0166915</v>
      </c>
      <c r="I13">
        <v>-92.203778499999999</v>
      </c>
      <c r="J13" s="1" t="str">
        <f t="shared" si="5"/>
        <v>Whole</v>
      </c>
      <c r="K13" s="1" t="str">
        <f t="shared" si="6"/>
        <v>Rock crushing (ActLabs RX1)</v>
      </c>
      <c r="L13">
        <v>658228</v>
      </c>
      <c r="M13">
        <v>2.5</v>
      </c>
      <c r="P13">
        <v>4</v>
      </c>
      <c r="Q13">
        <v>1.03</v>
      </c>
      <c r="R13">
        <v>2.2999999999999998</v>
      </c>
      <c r="S13">
        <v>0.12</v>
      </c>
      <c r="T13">
        <v>7.85</v>
      </c>
      <c r="U13">
        <v>5.0000000000000001E-3</v>
      </c>
      <c r="V13">
        <v>7.8</v>
      </c>
      <c r="W13">
        <v>2.5</v>
      </c>
      <c r="X13">
        <v>44.93</v>
      </c>
      <c r="Y13">
        <v>13.36</v>
      </c>
      <c r="AA13">
        <v>1.22</v>
      </c>
      <c r="AB13">
        <v>4.82</v>
      </c>
      <c r="AC13">
        <v>0.218</v>
      </c>
      <c r="AD13">
        <v>11.24</v>
      </c>
      <c r="AE13">
        <v>0.91100000000000003</v>
      </c>
      <c r="AF13">
        <v>2.85</v>
      </c>
      <c r="AG13">
        <v>0.43</v>
      </c>
      <c r="AH13">
        <v>7.0000000000000007E-2</v>
      </c>
      <c r="AI13" s="2">
        <v>11.29</v>
      </c>
      <c r="AJ13">
        <v>100</v>
      </c>
      <c r="AK13">
        <v>35</v>
      </c>
      <c r="AL13">
        <v>0.5</v>
      </c>
      <c r="AM13">
        <v>250</v>
      </c>
      <c r="AN13">
        <v>310</v>
      </c>
      <c r="AO13">
        <v>45</v>
      </c>
      <c r="AP13">
        <v>140</v>
      </c>
      <c r="AQ13">
        <v>100</v>
      </c>
      <c r="AR13">
        <v>14</v>
      </c>
      <c r="AS13">
        <v>1.5</v>
      </c>
      <c r="AT13">
        <v>2.5</v>
      </c>
      <c r="AU13">
        <v>10</v>
      </c>
      <c r="AV13">
        <v>114</v>
      </c>
      <c r="AW13">
        <v>18.8</v>
      </c>
      <c r="AX13">
        <v>60</v>
      </c>
      <c r="AY13">
        <v>1.1000000000000001</v>
      </c>
      <c r="AZ13">
        <v>1</v>
      </c>
      <c r="BA13">
        <v>0.25</v>
      </c>
      <c r="BB13">
        <v>0.05</v>
      </c>
      <c r="BC13">
        <v>0.5</v>
      </c>
      <c r="BD13">
        <v>0.6</v>
      </c>
      <c r="BE13">
        <v>0.4</v>
      </c>
      <c r="BF13">
        <v>95</v>
      </c>
      <c r="BG13">
        <v>0.05</v>
      </c>
      <c r="BH13">
        <v>4.49</v>
      </c>
      <c r="BI13">
        <v>11.1</v>
      </c>
      <c r="BJ13">
        <v>1.69</v>
      </c>
      <c r="BK13">
        <v>8.48</v>
      </c>
      <c r="BL13">
        <v>2.4500000000000002</v>
      </c>
      <c r="BM13">
        <v>0.85599999999999998</v>
      </c>
      <c r="BN13">
        <v>3.03</v>
      </c>
      <c r="BO13">
        <v>0.54</v>
      </c>
      <c r="BP13">
        <v>3.44</v>
      </c>
      <c r="BQ13">
        <v>0.71</v>
      </c>
      <c r="BR13">
        <v>2.1</v>
      </c>
      <c r="BS13">
        <v>0.34200000000000003</v>
      </c>
      <c r="BT13">
        <v>2.2200000000000002</v>
      </c>
      <c r="BU13">
        <v>0.317</v>
      </c>
      <c r="BV13">
        <v>1.6</v>
      </c>
      <c r="BW13">
        <v>0.21</v>
      </c>
      <c r="BX13">
        <v>0.25</v>
      </c>
      <c r="BY13">
        <v>2.5000000000000001E-2</v>
      </c>
      <c r="BZ13">
        <v>2.5</v>
      </c>
      <c r="CA13">
        <v>0.44</v>
      </c>
      <c r="CB13">
        <v>0.13</v>
      </c>
      <c r="CC13">
        <v>9.89</v>
      </c>
      <c r="CD13" s="2">
        <v>10.42</v>
      </c>
      <c r="CE13">
        <v>99.15</v>
      </c>
      <c r="CF13">
        <v>2.1</v>
      </c>
      <c r="CG13">
        <v>0.01</v>
      </c>
      <c r="CH13">
        <v>0.52</v>
      </c>
      <c r="CI13">
        <v>0.6</v>
      </c>
      <c r="CJ13">
        <v>0.01</v>
      </c>
      <c r="CK13">
        <v>0.5</v>
      </c>
      <c r="CL13">
        <v>0.1</v>
      </c>
      <c r="CM13">
        <v>50.8</v>
      </c>
      <c r="CN13">
        <v>193</v>
      </c>
      <c r="CO13">
        <v>128</v>
      </c>
      <c r="CP13">
        <v>0.1</v>
      </c>
      <c r="CQ13">
        <v>42</v>
      </c>
      <c r="CR13">
        <v>158</v>
      </c>
      <c r="CS13">
        <v>1700</v>
      </c>
      <c r="CT13">
        <v>0.5</v>
      </c>
      <c r="CU13">
        <v>3</v>
      </c>
      <c r="CV13">
        <v>90.3</v>
      </c>
    </row>
    <row r="14" spans="1:102" x14ac:dyDescent="0.25">
      <c r="A14" t="s">
        <v>142</v>
      </c>
      <c r="B14" t="s">
        <v>143</v>
      </c>
      <c r="C14" s="1" t="str">
        <f t="shared" si="0"/>
        <v>22:0011</v>
      </c>
      <c r="D14" s="1" t="str">
        <f t="shared" si="4"/>
        <v>22:0008</v>
      </c>
      <c r="E14" t="s">
        <v>131</v>
      </c>
      <c r="F14" t="s">
        <v>144</v>
      </c>
      <c r="H14">
        <v>63.0166915</v>
      </c>
      <c r="I14">
        <v>-92.203778499999999</v>
      </c>
      <c r="J14" s="1" t="str">
        <f t="shared" si="5"/>
        <v>Whole</v>
      </c>
      <c r="K14" s="1" t="str">
        <f t="shared" si="6"/>
        <v>Rock crushing (ActLabs RX1)</v>
      </c>
      <c r="L14">
        <v>658229</v>
      </c>
      <c r="M14">
        <v>17</v>
      </c>
      <c r="P14">
        <v>6</v>
      </c>
      <c r="Q14">
        <v>1.05</v>
      </c>
      <c r="R14">
        <v>1.93</v>
      </c>
      <c r="S14">
        <v>0.15</v>
      </c>
      <c r="T14">
        <v>6.6</v>
      </c>
      <c r="U14">
        <v>5.0000000000000001E-3</v>
      </c>
      <c r="V14">
        <v>8</v>
      </c>
      <c r="W14">
        <v>6</v>
      </c>
      <c r="X14">
        <v>44.9</v>
      </c>
      <c r="Y14">
        <v>12.92</v>
      </c>
      <c r="AA14">
        <v>2.38</v>
      </c>
      <c r="AB14">
        <v>5.88</v>
      </c>
      <c r="AC14">
        <v>0.17399999999999999</v>
      </c>
      <c r="AD14">
        <v>11.4</v>
      </c>
      <c r="AE14">
        <v>1.0960000000000001</v>
      </c>
      <c r="AF14">
        <v>2.34</v>
      </c>
      <c r="AG14">
        <v>0.14000000000000001</v>
      </c>
      <c r="AH14">
        <v>0.09</v>
      </c>
      <c r="AI14" s="2">
        <v>10.19</v>
      </c>
      <c r="AJ14">
        <v>100.4</v>
      </c>
      <c r="AK14">
        <v>31</v>
      </c>
      <c r="AL14">
        <v>0.5</v>
      </c>
      <c r="AM14">
        <v>257</v>
      </c>
      <c r="AN14">
        <v>200</v>
      </c>
      <c r="AO14">
        <v>42</v>
      </c>
      <c r="AP14">
        <v>90</v>
      </c>
      <c r="AQ14">
        <v>130</v>
      </c>
      <c r="AR14">
        <v>14</v>
      </c>
      <c r="AS14">
        <v>1.6</v>
      </c>
      <c r="AT14">
        <v>2.5</v>
      </c>
      <c r="AU14">
        <v>4</v>
      </c>
      <c r="AV14">
        <v>197</v>
      </c>
      <c r="AW14">
        <v>21.6</v>
      </c>
      <c r="AX14">
        <v>77</v>
      </c>
      <c r="AY14">
        <v>2.2000000000000002</v>
      </c>
      <c r="AZ14">
        <v>1</v>
      </c>
      <c r="BA14">
        <v>0.25</v>
      </c>
      <c r="BB14">
        <v>0.05</v>
      </c>
      <c r="BC14">
        <v>0.5</v>
      </c>
      <c r="BD14">
        <v>0.7</v>
      </c>
      <c r="BE14">
        <v>0.5</v>
      </c>
      <c r="BF14">
        <v>59</v>
      </c>
      <c r="BG14">
        <v>0.05</v>
      </c>
      <c r="BH14">
        <v>6.21</v>
      </c>
      <c r="BI14">
        <v>15.4</v>
      </c>
      <c r="BJ14">
        <v>2.23</v>
      </c>
      <c r="BK14">
        <v>11</v>
      </c>
      <c r="BL14">
        <v>2.99</v>
      </c>
      <c r="BM14">
        <v>1.06</v>
      </c>
      <c r="BN14">
        <v>3.49</v>
      </c>
      <c r="BO14">
        <v>0.62</v>
      </c>
      <c r="BP14">
        <v>3.83</v>
      </c>
      <c r="BQ14">
        <v>0.82</v>
      </c>
      <c r="BR14">
        <v>2.4</v>
      </c>
      <c r="BS14">
        <v>0.40100000000000002</v>
      </c>
      <c r="BT14">
        <v>2.4500000000000002</v>
      </c>
      <c r="BU14">
        <v>0.35799999999999998</v>
      </c>
      <c r="BV14">
        <v>1.9</v>
      </c>
      <c r="BW14">
        <v>0.32</v>
      </c>
      <c r="BX14">
        <v>0.9</v>
      </c>
      <c r="BY14">
        <v>2.5000000000000001E-2</v>
      </c>
      <c r="BZ14">
        <v>2.5</v>
      </c>
      <c r="CA14">
        <v>1.21</v>
      </c>
      <c r="CB14">
        <v>0.22</v>
      </c>
      <c r="CC14">
        <v>11.27</v>
      </c>
      <c r="CD14" s="2">
        <v>9.2899999999999991</v>
      </c>
      <c r="CE14">
        <v>99.5</v>
      </c>
      <c r="CF14">
        <v>4.4000000000000004</v>
      </c>
      <c r="CG14">
        <v>0.01</v>
      </c>
      <c r="CH14">
        <v>0.4</v>
      </c>
      <c r="CI14">
        <v>0.6</v>
      </c>
      <c r="CJ14">
        <v>0.01</v>
      </c>
      <c r="CK14">
        <v>0.5</v>
      </c>
      <c r="CL14">
        <v>0.1</v>
      </c>
      <c r="CM14">
        <v>48.5</v>
      </c>
      <c r="CN14">
        <v>132</v>
      </c>
      <c r="CO14">
        <v>163</v>
      </c>
      <c r="CP14">
        <v>0.1</v>
      </c>
      <c r="CQ14">
        <v>38</v>
      </c>
      <c r="CR14">
        <v>112</v>
      </c>
      <c r="CS14">
        <v>1340</v>
      </c>
      <c r="CT14">
        <v>0.5</v>
      </c>
      <c r="CU14">
        <v>2</v>
      </c>
      <c r="CV14">
        <v>109</v>
      </c>
    </row>
    <row r="15" spans="1:102" x14ac:dyDescent="0.25">
      <c r="A15" t="s">
        <v>145</v>
      </c>
      <c r="B15" t="s">
        <v>146</v>
      </c>
      <c r="C15" s="1" t="str">
        <f t="shared" si="0"/>
        <v>22:0011</v>
      </c>
      <c r="D15" s="1" t="str">
        <f>HYPERLINK("http://geochem.nrcan.gc.ca/cdogs/content/svy/svy_e.htm", "")</f>
        <v/>
      </c>
      <c r="G15" s="1" t="str">
        <f>HYPERLINK("http://geochem.nrcan.gc.ca/cdogs/content/cr_/cr_00214_e.htm", "214")</f>
        <v>214</v>
      </c>
      <c r="J15" t="s">
        <v>124</v>
      </c>
      <c r="K15" t="s">
        <v>125</v>
      </c>
      <c r="P15">
        <v>26</v>
      </c>
      <c r="Q15">
        <v>1.04</v>
      </c>
      <c r="T15">
        <v>3.16</v>
      </c>
      <c r="X15">
        <v>50.5</v>
      </c>
      <c r="Y15">
        <v>21.07</v>
      </c>
      <c r="AB15">
        <v>0.5</v>
      </c>
      <c r="AC15">
        <v>0.108</v>
      </c>
      <c r="AD15">
        <v>8.14</v>
      </c>
      <c r="AE15">
        <v>0.28599999999999998</v>
      </c>
      <c r="AF15">
        <v>6.9</v>
      </c>
      <c r="AG15">
        <v>1.68</v>
      </c>
      <c r="AH15">
        <v>0.13</v>
      </c>
      <c r="AI15" s="2">
        <v>5.31</v>
      </c>
      <c r="AJ15">
        <v>100.8</v>
      </c>
      <c r="AK15">
        <v>1</v>
      </c>
      <c r="AL15">
        <v>3</v>
      </c>
      <c r="AM15">
        <v>12</v>
      </c>
      <c r="AN15">
        <v>10</v>
      </c>
      <c r="AO15">
        <v>0.5</v>
      </c>
      <c r="AP15">
        <v>10</v>
      </c>
      <c r="AQ15">
        <v>5</v>
      </c>
      <c r="AR15">
        <v>34</v>
      </c>
      <c r="AS15">
        <v>1.4</v>
      </c>
      <c r="AT15">
        <v>2.5</v>
      </c>
      <c r="AU15">
        <v>53</v>
      </c>
      <c r="AV15">
        <v>1196</v>
      </c>
      <c r="AW15">
        <v>106</v>
      </c>
      <c r="AX15">
        <v>572</v>
      </c>
      <c r="AY15">
        <v>11.4</v>
      </c>
      <c r="AZ15">
        <v>1</v>
      </c>
      <c r="BA15">
        <v>2.1</v>
      </c>
      <c r="BB15">
        <v>0.05</v>
      </c>
      <c r="BC15">
        <v>7</v>
      </c>
      <c r="BD15">
        <v>0.1</v>
      </c>
      <c r="BE15">
        <v>1.5</v>
      </c>
      <c r="BF15">
        <v>350</v>
      </c>
      <c r="BG15">
        <v>0.05</v>
      </c>
      <c r="BH15">
        <v>59.1</v>
      </c>
      <c r="BI15">
        <v>122</v>
      </c>
      <c r="BJ15">
        <v>15</v>
      </c>
      <c r="BK15">
        <v>56.9</v>
      </c>
      <c r="BL15">
        <v>12.5</v>
      </c>
      <c r="BM15">
        <v>1.95</v>
      </c>
      <c r="BN15">
        <v>13</v>
      </c>
      <c r="BO15">
        <v>2.57</v>
      </c>
      <c r="BP15">
        <v>17</v>
      </c>
      <c r="BQ15">
        <v>3.91</v>
      </c>
      <c r="BR15">
        <v>12.8</v>
      </c>
      <c r="BS15">
        <v>2.21</v>
      </c>
      <c r="BT15">
        <v>14.3</v>
      </c>
      <c r="BU15">
        <v>1.91</v>
      </c>
      <c r="BV15">
        <v>10.1</v>
      </c>
      <c r="BW15">
        <v>1.96</v>
      </c>
      <c r="BX15">
        <v>0.25</v>
      </c>
      <c r="BY15">
        <v>2.5000000000000001E-2</v>
      </c>
      <c r="BZ15">
        <v>9</v>
      </c>
      <c r="CA15">
        <v>1.23</v>
      </c>
      <c r="CB15">
        <v>1.05</v>
      </c>
      <c r="CC15">
        <v>6.18</v>
      </c>
      <c r="CD15" s="2"/>
      <c r="CK15">
        <v>0.5</v>
      </c>
      <c r="CL15">
        <v>0.1</v>
      </c>
      <c r="CM15">
        <v>2.4</v>
      </c>
      <c r="CN15">
        <v>14</v>
      </c>
      <c r="CO15">
        <v>4</v>
      </c>
      <c r="CP15">
        <v>0.1</v>
      </c>
      <c r="CQ15">
        <v>41</v>
      </c>
      <c r="CR15">
        <v>10</v>
      </c>
      <c r="CS15">
        <v>794</v>
      </c>
      <c r="CT15">
        <v>0.5</v>
      </c>
      <c r="CU15">
        <v>10</v>
      </c>
      <c r="CV15">
        <v>111</v>
      </c>
    </row>
    <row r="16" spans="1:102" x14ac:dyDescent="0.25">
      <c r="A16" t="s">
        <v>147</v>
      </c>
      <c r="B16" t="s">
        <v>148</v>
      </c>
      <c r="C16" s="1" t="str">
        <f t="shared" si="0"/>
        <v>22:0011</v>
      </c>
      <c r="D16" s="1" t="str">
        <f t="shared" ref="D16:D21" si="7">HYPERLINK("http://geochem.nrcan.gc.ca/cdogs/content/svy/svy220008_e.htm", "22:0008")</f>
        <v>22:0008</v>
      </c>
      <c r="E16" t="s">
        <v>131</v>
      </c>
      <c r="F16" t="s">
        <v>149</v>
      </c>
      <c r="H16">
        <v>63.0166915</v>
      </c>
      <c r="I16">
        <v>-92.203778499999999</v>
      </c>
      <c r="J16" s="1" t="str">
        <f t="shared" ref="J16:J21" si="8">HYPERLINK("http://geochem.nrcan.gc.ca/cdogs/content/kwd/kwd020033_e.htm", "Whole")</f>
        <v>Whole</v>
      </c>
      <c r="K16" s="1" t="str">
        <f t="shared" ref="K16:K21" si="9">HYPERLINK("http://geochem.nrcan.gc.ca/cdogs/content/kwd/kwd080069_e.htm", "Rock crushing (ActLabs RX1)")</f>
        <v>Rock crushing (ActLabs RX1)</v>
      </c>
      <c r="L16">
        <v>658230</v>
      </c>
      <c r="M16">
        <v>2.5</v>
      </c>
      <c r="P16">
        <v>2</v>
      </c>
      <c r="Q16">
        <v>1.04</v>
      </c>
      <c r="R16">
        <v>0.62</v>
      </c>
      <c r="S16">
        <v>0.1</v>
      </c>
      <c r="T16">
        <v>2.16</v>
      </c>
      <c r="U16">
        <v>5.0000000000000001E-3</v>
      </c>
      <c r="V16">
        <v>8.1999999999999993</v>
      </c>
      <c r="W16">
        <v>11</v>
      </c>
      <c r="X16">
        <v>49.26</v>
      </c>
      <c r="Y16">
        <v>14.5</v>
      </c>
      <c r="AA16">
        <v>3.89</v>
      </c>
      <c r="AB16">
        <v>5.46</v>
      </c>
      <c r="AC16">
        <v>0.17399999999999999</v>
      </c>
      <c r="AD16">
        <v>8.77</v>
      </c>
      <c r="AE16">
        <v>1.4419999999999999</v>
      </c>
      <c r="AF16">
        <v>2.81</v>
      </c>
      <c r="AG16">
        <v>0.04</v>
      </c>
      <c r="AH16">
        <v>0.13</v>
      </c>
      <c r="AI16" s="2">
        <v>5.07</v>
      </c>
      <c r="AJ16">
        <v>100.7</v>
      </c>
      <c r="AK16">
        <v>33</v>
      </c>
      <c r="AL16">
        <v>1</v>
      </c>
      <c r="AM16">
        <v>306</v>
      </c>
      <c r="AN16">
        <v>160</v>
      </c>
      <c r="AO16">
        <v>45</v>
      </c>
      <c r="AP16">
        <v>90</v>
      </c>
      <c r="AQ16">
        <v>150</v>
      </c>
      <c r="AR16">
        <v>18</v>
      </c>
      <c r="AS16">
        <v>1.8</v>
      </c>
      <c r="AT16">
        <v>7</v>
      </c>
      <c r="AU16">
        <v>0.5</v>
      </c>
      <c r="AV16">
        <v>211</v>
      </c>
      <c r="AW16">
        <v>28.4</v>
      </c>
      <c r="AX16">
        <v>109</v>
      </c>
      <c r="AY16">
        <v>3.9</v>
      </c>
      <c r="AZ16">
        <v>1</v>
      </c>
      <c r="BA16">
        <v>0.25</v>
      </c>
      <c r="BB16">
        <v>0.05</v>
      </c>
      <c r="BC16">
        <v>0.5</v>
      </c>
      <c r="BD16">
        <v>1.2</v>
      </c>
      <c r="BE16">
        <v>0.05</v>
      </c>
      <c r="BF16">
        <v>13</v>
      </c>
      <c r="BG16">
        <v>0.05</v>
      </c>
      <c r="BH16">
        <v>8.35</v>
      </c>
      <c r="BI16">
        <v>20.8</v>
      </c>
      <c r="BJ16">
        <v>3.1</v>
      </c>
      <c r="BK16">
        <v>14.8</v>
      </c>
      <c r="BL16">
        <v>4.24</v>
      </c>
      <c r="BM16">
        <v>1.42</v>
      </c>
      <c r="BN16">
        <v>4.7300000000000004</v>
      </c>
      <c r="BO16">
        <v>0.85</v>
      </c>
      <c r="BP16">
        <v>5.17</v>
      </c>
      <c r="BQ16">
        <v>1.05</v>
      </c>
      <c r="BR16">
        <v>3.09</v>
      </c>
      <c r="BS16">
        <v>0.50700000000000001</v>
      </c>
      <c r="BT16">
        <v>3.14</v>
      </c>
      <c r="BU16">
        <v>0.44400000000000001</v>
      </c>
      <c r="BV16">
        <v>2.6</v>
      </c>
      <c r="BW16">
        <v>0.44</v>
      </c>
      <c r="BX16">
        <v>0.25</v>
      </c>
      <c r="BY16">
        <v>2.5000000000000001E-2</v>
      </c>
      <c r="BZ16">
        <v>2.5</v>
      </c>
      <c r="CA16">
        <v>0.85</v>
      </c>
      <c r="CB16">
        <v>0.27</v>
      </c>
      <c r="CC16">
        <v>13.01</v>
      </c>
      <c r="CD16" s="2">
        <v>4.1500000000000004</v>
      </c>
      <c r="CE16">
        <v>99.74</v>
      </c>
      <c r="CF16">
        <v>8.8000000000000007</v>
      </c>
      <c r="CG16">
        <v>0.01</v>
      </c>
      <c r="CH16">
        <v>0.95</v>
      </c>
      <c r="CI16">
        <v>0.5</v>
      </c>
      <c r="CJ16">
        <v>0.01</v>
      </c>
      <c r="CK16">
        <v>0.5</v>
      </c>
      <c r="CL16">
        <v>0.1</v>
      </c>
      <c r="CM16">
        <v>50.5</v>
      </c>
      <c r="CN16">
        <v>140</v>
      </c>
      <c r="CO16">
        <v>168</v>
      </c>
      <c r="CP16">
        <v>0.1</v>
      </c>
      <c r="CQ16">
        <v>23</v>
      </c>
      <c r="CR16">
        <v>103</v>
      </c>
      <c r="CS16">
        <v>1280</v>
      </c>
      <c r="CT16">
        <v>0.5</v>
      </c>
      <c r="CU16">
        <v>2</v>
      </c>
      <c r="CV16">
        <v>131</v>
      </c>
    </row>
    <row r="17" spans="1:100" x14ac:dyDescent="0.25">
      <c r="A17" t="s">
        <v>150</v>
      </c>
      <c r="B17" t="s">
        <v>151</v>
      </c>
      <c r="C17" s="1" t="str">
        <f t="shared" si="0"/>
        <v>22:0011</v>
      </c>
      <c r="D17" s="1" t="str">
        <f t="shared" si="7"/>
        <v>22:0008</v>
      </c>
      <c r="E17" t="s">
        <v>152</v>
      </c>
      <c r="F17" t="s">
        <v>153</v>
      </c>
      <c r="H17">
        <v>63.003295299999998</v>
      </c>
      <c r="I17">
        <v>-92.158777999999998</v>
      </c>
      <c r="J17" s="1" t="str">
        <f t="shared" si="8"/>
        <v>Whole</v>
      </c>
      <c r="K17" s="1" t="str">
        <f t="shared" si="9"/>
        <v>Rock crushing (ActLabs RX1)</v>
      </c>
      <c r="L17">
        <v>658231</v>
      </c>
      <c r="M17">
        <v>6</v>
      </c>
      <c r="P17">
        <v>0.5</v>
      </c>
      <c r="Q17">
        <v>1.05</v>
      </c>
      <c r="R17">
        <v>3.7</v>
      </c>
      <c r="S17">
        <v>0.03</v>
      </c>
      <c r="T17">
        <v>12.7</v>
      </c>
      <c r="U17">
        <v>5.0000000000000001E-3</v>
      </c>
      <c r="V17">
        <v>8.8000000000000007</v>
      </c>
      <c r="W17">
        <v>2.5</v>
      </c>
      <c r="X17">
        <v>39.06</v>
      </c>
      <c r="Y17">
        <v>11.13</v>
      </c>
      <c r="AA17">
        <v>0.83</v>
      </c>
      <c r="AB17">
        <v>10.62</v>
      </c>
      <c r="AC17">
        <v>0.25600000000000001</v>
      </c>
      <c r="AD17">
        <v>10.52</v>
      </c>
      <c r="AE17">
        <v>0.44600000000000001</v>
      </c>
      <c r="AF17">
        <v>0.19</v>
      </c>
      <c r="AG17">
        <v>0.12</v>
      </c>
      <c r="AH17">
        <v>0.02</v>
      </c>
      <c r="AI17" s="2">
        <v>17.8</v>
      </c>
      <c r="AJ17">
        <v>100.8</v>
      </c>
      <c r="AK17">
        <v>31</v>
      </c>
      <c r="AL17">
        <v>0.5</v>
      </c>
      <c r="AM17">
        <v>184</v>
      </c>
      <c r="AN17">
        <v>870</v>
      </c>
      <c r="AO17">
        <v>59</v>
      </c>
      <c r="AP17">
        <v>330</v>
      </c>
      <c r="AQ17">
        <v>40</v>
      </c>
      <c r="AR17">
        <v>10</v>
      </c>
      <c r="AS17">
        <v>2</v>
      </c>
      <c r="AT17">
        <v>236</v>
      </c>
      <c r="AU17">
        <v>3</v>
      </c>
      <c r="AV17">
        <v>27</v>
      </c>
      <c r="AW17">
        <v>7.8</v>
      </c>
      <c r="AX17">
        <v>24</v>
      </c>
      <c r="AY17">
        <v>0.1</v>
      </c>
      <c r="AZ17">
        <v>1</v>
      </c>
      <c r="BA17">
        <v>0.25</v>
      </c>
      <c r="BB17">
        <v>0.05</v>
      </c>
      <c r="BC17">
        <v>0.5</v>
      </c>
      <c r="BD17">
        <v>0.3</v>
      </c>
      <c r="BE17">
        <v>0.2</v>
      </c>
      <c r="BF17">
        <v>53</v>
      </c>
      <c r="BG17">
        <v>0.05</v>
      </c>
      <c r="BH17">
        <v>0.93</v>
      </c>
      <c r="BI17">
        <v>2.25</v>
      </c>
      <c r="BJ17">
        <v>0.35</v>
      </c>
      <c r="BK17">
        <v>1.88</v>
      </c>
      <c r="BL17">
        <v>0.67</v>
      </c>
      <c r="BM17">
        <v>0.151</v>
      </c>
      <c r="BN17">
        <v>1.01</v>
      </c>
      <c r="BO17">
        <v>0.2</v>
      </c>
      <c r="BP17">
        <v>1.35</v>
      </c>
      <c r="BQ17">
        <v>0.3</v>
      </c>
      <c r="BR17">
        <v>0.9</v>
      </c>
      <c r="BS17">
        <v>0.14399999999999999</v>
      </c>
      <c r="BT17">
        <v>0.93</v>
      </c>
      <c r="BU17">
        <v>0.14899999999999999</v>
      </c>
      <c r="BV17">
        <v>0.6</v>
      </c>
      <c r="BW17">
        <v>0.09</v>
      </c>
      <c r="BX17">
        <v>3.1</v>
      </c>
      <c r="BY17">
        <v>2.5000000000000001E-2</v>
      </c>
      <c r="BZ17">
        <v>8</v>
      </c>
      <c r="CA17">
        <v>0.13</v>
      </c>
      <c r="CB17">
        <v>7.0000000000000007E-2</v>
      </c>
      <c r="CC17">
        <v>10.61</v>
      </c>
      <c r="CD17" s="2">
        <v>16.82</v>
      </c>
      <c r="CE17">
        <v>99.8</v>
      </c>
      <c r="CF17">
        <v>348</v>
      </c>
      <c r="CG17">
        <v>0.01</v>
      </c>
      <c r="CH17">
        <v>0.28000000000000003</v>
      </c>
      <c r="CI17">
        <v>0.05</v>
      </c>
      <c r="CJ17">
        <v>0.01</v>
      </c>
      <c r="CK17">
        <v>0.5</v>
      </c>
      <c r="CL17">
        <v>0.1</v>
      </c>
      <c r="CM17">
        <v>65</v>
      </c>
      <c r="CN17">
        <v>714</v>
      </c>
      <c r="CO17">
        <v>57.2</v>
      </c>
      <c r="CP17">
        <v>0.1</v>
      </c>
      <c r="CQ17">
        <v>47</v>
      </c>
      <c r="CR17">
        <v>382</v>
      </c>
      <c r="CS17">
        <v>1980</v>
      </c>
      <c r="CT17">
        <v>0.5</v>
      </c>
      <c r="CU17">
        <v>11</v>
      </c>
      <c r="CV17">
        <v>165</v>
      </c>
    </row>
    <row r="18" spans="1:100" x14ac:dyDescent="0.25">
      <c r="A18" t="s">
        <v>154</v>
      </c>
      <c r="B18" t="s">
        <v>155</v>
      </c>
      <c r="C18" s="1" t="str">
        <f t="shared" si="0"/>
        <v>22:0011</v>
      </c>
      <c r="D18" s="1" t="str">
        <f t="shared" si="7"/>
        <v>22:0008</v>
      </c>
      <c r="E18" t="s">
        <v>152</v>
      </c>
      <c r="F18" t="s">
        <v>156</v>
      </c>
      <c r="H18">
        <v>63.003295299999998</v>
      </c>
      <c r="I18">
        <v>-92.158777999999998</v>
      </c>
      <c r="J18" s="1" t="str">
        <f t="shared" si="8"/>
        <v>Whole</v>
      </c>
      <c r="K18" s="1" t="str">
        <f t="shared" si="9"/>
        <v>Rock crushing (ActLabs RX1)</v>
      </c>
      <c r="L18">
        <v>658232</v>
      </c>
      <c r="M18">
        <v>2.5</v>
      </c>
      <c r="P18">
        <v>7</v>
      </c>
      <c r="Q18">
        <v>1.05</v>
      </c>
      <c r="R18">
        <v>1.64</v>
      </c>
      <c r="S18">
        <v>0.14000000000000001</v>
      </c>
      <c r="T18">
        <v>5.35</v>
      </c>
      <c r="U18">
        <v>0.49</v>
      </c>
      <c r="V18">
        <v>5.9</v>
      </c>
      <c r="W18">
        <v>6</v>
      </c>
      <c r="X18">
        <v>44.53</v>
      </c>
      <c r="Y18">
        <v>11.42</v>
      </c>
      <c r="AA18">
        <v>1.18</v>
      </c>
      <c r="AB18">
        <v>9.26</v>
      </c>
      <c r="AC18">
        <v>0.11899999999999999</v>
      </c>
      <c r="AD18">
        <v>9.01</v>
      </c>
      <c r="AE18">
        <v>1.0029999999999999</v>
      </c>
      <c r="AF18">
        <v>0.79</v>
      </c>
      <c r="AG18">
        <v>6.38</v>
      </c>
      <c r="AH18">
        <v>1.68</v>
      </c>
      <c r="AI18" s="2">
        <v>7.51</v>
      </c>
      <c r="AJ18">
        <v>99.46</v>
      </c>
      <c r="AK18">
        <v>18</v>
      </c>
      <c r="AL18">
        <v>5</v>
      </c>
      <c r="AM18">
        <v>148</v>
      </c>
      <c r="AN18">
        <v>320</v>
      </c>
      <c r="AO18">
        <v>31</v>
      </c>
      <c r="AP18">
        <v>210</v>
      </c>
      <c r="AQ18">
        <v>50</v>
      </c>
      <c r="AR18">
        <v>18</v>
      </c>
      <c r="AS18">
        <v>1.7</v>
      </c>
      <c r="AT18">
        <v>11</v>
      </c>
      <c r="AU18">
        <v>163</v>
      </c>
      <c r="AV18">
        <v>4271</v>
      </c>
      <c r="AW18">
        <v>35.1</v>
      </c>
      <c r="AX18">
        <v>415</v>
      </c>
      <c r="AY18">
        <v>6.5</v>
      </c>
      <c r="AZ18">
        <v>1</v>
      </c>
      <c r="BA18">
        <v>1.5</v>
      </c>
      <c r="BB18">
        <v>0.05</v>
      </c>
      <c r="BC18">
        <v>0.5</v>
      </c>
      <c r="BD18">
        <v>0.8</v>
      </c>
      <c r="BE18">
        <v>4</v>
      </c>
      <c r="BF18">
        <v>8060</v>
      </c>
      <c r="BG18">
        <v>0.7</v>
      </c>
      <c r="BH18">
        <v>389</v>
      </c>
      <c r="BI18">
        <v>722</v>
      </c>
      <c r="BJ18">
        <v>81.8</v>
      </c>
      <c r="BK18">
        <v>289</v>
      </c>
      <c r="BL18">
        <v>43.2</v>
      </c>
      <c r="BM18">
        <v>10.4</v>
      </c>
      <c r="BN18">
        <v>22.1</v>
      </c>
      <c r="BO18">
        <v>2.13</v>
      </c>
      <c r="BP18">
        <v>8.67</v>
      </c>
      <c r="BQ18">
        <v>1.2</v>
      </c>
      <c r="BR18">
        <v>2.89</v>
      </c>
      <c r="BS18">
        <v>0.32900000000000001</v>
      </c>
      <c r="BT18">
        <v>1.74</v>
      </c>
      <c r="BU18">
        <v>0.23400000000000001</v>
      </c>
      <c r="BV18">
        <v>8.5</v>
      </c>
      <c r="BW18">
        <v>0.36</v>
      </c>
      <c r="BX18">
        <v>0.25</v>
      </c>
      <c r="BY18">
        <v>0.37</v>
      </c>
      <c r="BZ18">
        <v>59</v>
      </c>
      <c r="CA18">
        <v>43.9</v>
      </c>
      <c r="CB18">
        <v>5.18</v>
      </c>
      <c r="CC18">
        <v>7.74</v>
      </c>
      <c r="CD18" s="2">
        <v>6.85</v>
      </c>
      <c r="CE18">
        <v>98.8</v>
      </c>
      <c r="CF18">
        <v>6.5</v>
      </c>
      <c r="CG18">
        <v>0.45</v>
      </c>
      <c r="CH18">
        <v>0.66</v>
      </c>
      <c r="CI18">
        <v>0.9</v>
      </c>
      <c r="CJ18">
        <v>0.01</v>
      </c>
      <c r="CK18">
        <v>0.5</v>
      </c>
      <c r="CL18">
        <v>0.1</v>
      </c>
      <c r="CM18">
        <v>35.799999999999997</v>
      </c>
      <c r="CN18">
        <v>177</v>
      </c>
      <c r="CO18">
        <v>75.900000000000006</v>
      </c>
      <c r="CP18">
        <v>0.1</v>
      </c>
      <c r="CQ18">
        <v>180</v>
      </c>
      <c r="CR18">
        <v>252</v>
      </c>
      <c r="CS18">
        <v>885</v>
      </c>
      <c r="CT18">
        <v>0.5</v>
      </c>
      <c r="CU18">
        <v>78</v>
      </c>
      <c r="CV18">
        <v>159</v>
      </c>
    </row>
    <row r="19" spans="1:100" x14ac:dyDescent="0.25">
      <c r="A19" t="s">
        <v>157</v>
      </c>
      <c r="B19" t="s">
        <v>158</v>
      </c>
      <c r="C19" s="1" t="str">
        <f t="shared" si="0"/>
        <v>22:0011</v>
      </c>
      <c r="D19" s="1" t="str">
        <f t="shared" si="7"/>
        <v>22:0008</v>
      </c>
      <c r="E19" t="s">
        <v>152</v>
      </c>
      <c r="F19" t="s">
        <v>159</v>
      </c>
      <c r="H19">
        <v>63.003295299999998</v>
      </c>
      <c r="I19">
        <v>-92.158777999999998</v>
      </c>
      <c r="J19" s="1" t="str">
        <f t="shared" si="8"/>
        <v>Whole</v>
      </c>
      <c r="K19" s="1" t="str">
        <f t="shared" si="9"/>
        <v>Rock crushing (ActLabs RX1)</v>
      </c>
      <c r="L19">
        <v>658233</v>
      </c>
      <c r="M19">
        <v>2.5</v>
      </c>
      <c r="P19">
        <v>0.5</v>
      </c>
      <c r="Q19">
        <v>1.01</v>
      </c>
      <c r="R19">
        <v>3.04</v>
      </c>
      <c r="S19">
        <v>0.19</v>
      </c>
      <c r="T19">
        <v>10.199999999999999</v>
      </c>
      <c r="U19">
        <v>5.0000000000000001E-3</v>
      </c>
      <c r="V19">
        <v>7.1</v>
      </c>
      <c r="W19">
        <v>6</v>
      </c>
      <c r="X19">
        <v>45.5</v>
      </c>
      <c r="Y19">
        <v>10.33</v>
      </c>
      <c r="AA19">
        <v>1.54</v>
      </c>
      <c r="AB19">
        <v>5.21</v>
      </c>
      <c r="AC19">
        <v>0.29199999999999998</v>
      </c>
      <c r="AD19">
        <v>14.83</v>
      </c>
      <c r="AE19">
        <v>0.38700000000000001</v>
      </c>
      <c r="AF19">
        <v>0.91</v>
      </c>
      <c r="AG19">
        <v>0.16</v>
      </c>
      <c r="AH19">
        <v>0.03</v>
      </c>
      <c r="AI19" s="2">
        <v>13.79</v>
      </c>
      <c r="AJ19">
        <v>100.9</v>
      </c>
      <c r="AK19">
        <v>26</v>
      </c>
      <c r="AL19">
        <v>0.5</v>
      </c>
      <c r="AM19">
        <v>164</v>
      </c>
      <c r="AN19">
        <v>420</v>
      </c>
      <c r="AO19">
        <v>44</v>
      </c>
      <c r="AP19">
        <v>110</v>
      </c>
      <c r="AQ19">
        <v>30</v>
      </c>
      <c r="AR19">
        <v>9</v>
      </c>
      <c r="AS19">
        <v>1.3</v>
      </c>
      <c r="AT19">
        <v>6</v>
      </c>
      <c r="AU19">
        <v>4</v>
      </c>
      <c r="AV19">
        <v>67</v>
      </c>
      <c r="AW19">
        <v>9.6</v>
      </c>
      <c r="AX19">
        <v>21</v>
      </c>
      <c r="AY19">
        <v>0.1</v>
      </c>
      <c r="AZ19">
        <v>1</v>
      </c>
      <c r="BA19">
        <v>0.25</v>
      </c>
      <c r="BB19">
        <v>0.05</v>
      </c>
      <c r="BC19">
        <v>0.5</v>
      </c>
      <c r="BD19">
        <v>0.2</v>
      </c>
      <c r="BE19">
        <v>0.1</v>
      </c>
      <c r="BF19">
        <v>76</v>
      </c>
      <c r="BG19">
        <v>0.05</v>
      </c>
      <c r="BH19">
        <v>1.97</v>
      </c>
      <c r="BI19">
        <v>4.21</v>
      </c>
      <c r="BJ19">
        <v>0.53</v>
      </c>
      <c r="BK19">
        <v>2.9</v>
      </c>
      <c r="BL19">
        <v>0.85</v>
      </c>
      <c r="BM19">
        <v>0.42</v>
      </c>
      <c r="BN19">
        <v>1.2</v>
      </c>
      <c r="BO19">
        <v>0.24</v>
      </c>
      <c r="BP19">
        <v>1.59</v>
      </c>
      <c r="BQ19">
        <v>0.35</v>
      </c>
      <c r="BR19">
        <v>1.06</v>
      </c>
      <c r="BS19">
        <v>0.17100000000000001</v>
      </c>
      <c r="BT19">
        <v>1.1499999999999999</v>
      </c>
      <c r="BU19">
        <v>0.16400000000000001</v>
      </c>
      <c r="BV19">
        <v>0.5</v>
      </c>
      <c r="BW19">
        <v>0.09</v>
      </c>
      <c r="BX19">
        <v>0.25</v>
      </c>
      <c r="BY19">
        <v>2.5000000000000001E-2</v>
      </c>
      <c r="BZ19">
        <v>2.5</v>
      </c>
      <c r="CA19">
        <v>0.14000000000000001</v>
      </c>
      <c r="CB19">
        <v>0.04</v>
      </c>
      <c r="CC19">
        <v>9.44</v>
      </c>
      <c r="CD19" s="2">
        <v>13</v>
      </c>
      <c r="CE19">
        <v>100.1</v>
      </c>
      <c r="CF19">
        <v>7.1</v>
      </c>
      <c r="CG19">
        <v>0.02</v>
      </c>
      <c r="CH19">
        <v>0.23</v>
      </c>
      <c r="CI19">
        <v>0.5</v>
      </c>
      <c r="CJ19">
        <v>0.01</v>
      </c>
      <c r="CK19">
        <v>0.5</v>
      </c>
      <c r="CL19">
        <v>0.1</v>
      </c>
      <c r="CM19">
        <v>52.7</v>
      </c>
      <c r="CN19">
        <v>362</v>
      </c>
      <c r="CO19">
        <v>70.900000000000006</v>
      </c>
      <c r="CP19">
        <v>0.1</v>
      </c>
      <c r="CQ19">
        <v>51</v>
      </c>
      <c r="CR19">
        <v>129</v>
      </c>
      <c r="CS19">
        <v>2240</v>
      </c>
      <c r="CT19">
        <v>0.5</v>
      </c>
      <c r="CU19">
        <v>3</v>
      </c>
      <c r="CV19">
        <v>112</v>
      </c>
    </row>
    <row r="20" spans="1:100" x14ac:dyDescent="0.25">
      <c r="A20" t="s">
        <v>160</v>
      </c>
      <c r="B20" t="s">
        <v>161</v>
      </c>
      <c r="C20" s="1" t="str">
        <f t="shared" si="0"/>
        <v>22:0011</v>
      </c>
      <c r="D20" s="1" t="str">
        <f t="shared" si="7"/>
        <v>22:0008</v>
      </c>
      <c r="E20" t="s">
        <v>152</v>
      </c>
      <c r="F20" t="s">
        <v>162</v>
      </c>
      <c r="H20">
        <v>63.003295299999998</v>
      </c>
      <c r="I20">
        <v>-92.158777999999998</v>
      </c>
      <c r="J20" s="1" t="str">
        <f t="shared" si="8"/>
        <v>Whole</v>
      </c>
      <c r="K20" s="1" t="str">
        <f t="shared" si="9"/>
        <v>Rock crushing (ActLabs RX1)</v>
      </c>
      <c r="L20">
        <v>658234</v>
      </c>
      <c r="M20">
        <v>2.5</v>
      </c>
      <c r="P20">
        <v>1</v>
      </c>
      <c r="Q20">
        <v>1.04</v>
      </c>
      <c r="R20">
        <v>2.86</v>
      </c>
      <c r="S20">
        <v>0.22</v>
      </c>
      <c r="T20">
        <v>9.89</v>
      </c>
      <c r="U20">
        <v>5.0000000000000001E-3</v>
      </c>
      <c r="V20">
        <v>8.6</v>
      </c>
      <c r="W20">
        <v>11</v>
      </c>
      <c r="X20">
        <v>42.15</v>
      </c>
      <c r="Y20">
        <v>11.78</v>
      </c>
      <c r="AA20">
        <v>1.35</v>
      </c>
      <c r="AB20">
        <v>4.1900000000000004</v>
      </c>
      <c r="AC20">
        <v>0.28999999999999998</v>
      </c>
      <c r="AD20">
        <v>15.34</v>
      </c>
      <c r="AE20">
        <v>1.151</v>
      </c>
      <c r="AF20">
        <v>1.51</v>
      </c>
      <c r="AG20">
        <v>0.4</v>
      </c>
      <c r="AH20">
        <v>0.21</v>
      </c>
      <c r="AI20" s="2">
        <v>12.67</v>
      </c>
      <c r="AJ20">
        <v>100.6</v>
      </c>
      <c r="AK20">
        <v>28</v>
      </c>
      <c r="AL20">
        <v>0.5</v>
      </c>
      <c r="AM20">
        <v>212</v>
      </c>
      <c r="AN20">
        <v>150</v>
      </c>
      <c r="AO20">
        <v>34</v>
      </c>
      <c r="AP20">
        <v>80</v>
      </c>
      <c r="AQ20">
        <v>60</v>
      </c>
      <c r="AR20">
        <v>15</v>
      </c>
      <c r="AS20">
        <v>1.4</v>
      </c>
      <c r="AT20">
        <v>2.5</v>
      </c>
      <c r="AU20">
        <v>12</v>
      </c>
      <c r="AV20">
        <v>112</v>
      </c>
      <c r="AW20">
        <v>37.200000000000003</v>
      </c>
      <c r="AX20">
        <v>155</v>
      </c>
      <c r="AY20">
        <v>5.3</v>
      </c>
      <c r="AZ20">
        <v>1</v>
      </c>
      <c r="BA20">
        <v>0.25</v>
      </c>
      <c r="BB20">
        <v>0.05</v>
      </c>
      <c r="BC20">
        <v>0.5</v>
      </c>
      <c r="BD20">
        <v>0.9</v>
      </c>
      <c r="BE20">
        <v>0.6</v>
      </c>
      <c r="BF20">
        <v>103</v>
      </c>
      <c r="BG20">
        <v>0.05</v>
      </c>
      <c r="BH20">
        <v>12.5</v>
      </c>
      <c r="BI20">
        <v>29.5</v>
      </c>
      <c r="BJ20">
        <v>4.22</v>
      </c>
      <c r="BK20">
        <v>18.8</v>
      </c>
      <c r="BL20">
        <v>5.43</v>
      </c>
      <c r="BM20">
        <v>1.53</v>
      </c>
      <c r="BN20">
        <v>5.98</v>
      </c>
      <c r="BO20">
        <v>1.08</v>
      </c>
      <c r="BP20">
        <v>6.71</v>
      </c>
      <c r="BQ20">
        <v>1.33</v>
      </c>
      <c r="BR20">
        <v>4.01</v>
      </c>
      <c r="BS20">
        <v>0.63700000000000001</v>
      </c>
      <c r="BT20">
        <v>4.2</v>
      </c>
      <c r="BU20">
        <v>0.63</v>
      </c>
      <c r="BV20">
        <v>3.7</v>
      </c>
      <c r="BW20">
        <v>0.53</v>
      </c>
      <c r="BX20">
        <v>0.25</v>
      </c>
      <c r="BY20">
        <v>2.5000000000000001E-2</v>
      </c>
      <c r="BZ20">
        <v>2.5</v>
      </c>
      <c r="CA20">
        <v>1.37</v>
      </c>
      <c r="CB20">
        <v>0.38</v>
      </c>
      <c r="CC20">
        <v>10.91</v>
      </c>
      <c r="CD20" s="2">
        <v>11.71</v>
      </c>
      <c r="CE20">
        <v>99.65</v>
      </c>
      <c r="CF20">
        <v>3.7</v>
      </c>
      <c r="CG20">
        <v>0.02</v>
      </c>
      <c r="CH20">
        <v>0.64</v>
      </c>
      <c r="CI20">
        <v>0.9</v>
      </c>
      <c r="CJ20">
        <v>0.01</v>
      </c>
      <c r="CK20">
        <v>0.5</v>
      </c>
      <c r="CL20">
        <v>0.1</v>
      </c>
      <c r="CM20">
        <v>41.9</v>
      </c>
      <c r="CN20">
        <v>116</v>
      </c>
      <c r="CO20">
        <v>75.599999999999994</v>
      </c>
      <c r="CP20">
        <v>0.1</v>
      </c>
      <c r="CQ20">
        <v>49</v>
      </c>
      <c r="CR20">
        <v>100</v>
      </c>
      <c r="CS20">
        <v>2240</v>
      </c>
      <c r="CT20">
        <v>0.5</v>
      </c>
      <c r="CU20">
        <v>4</v>
      </c>
      <c r="CV20">
        <v>145</v>
      </c>
    </row>
    <row r="21" spans="1:100" x14ac:dyDescent="0.25">
      <c r="A21" t="s">
        <v>163</v>
      </c>
      <c r="B21" t="s">
        <v>164</v>
      </c>
      <c r="C21" s="1" t="str">
        <f t="shared" si="0"/>
        <v>22:0011</v>
      </c>
      <c r="D21" s="1" t="str">
        <f t="shared" si="7"/>
        <v>22:0008</v>
      </c>
      <c r="E21" t="s">
        <v>152</v>
      </c>
      <c r="F21" t="s">
        <v>165</v>
      </c>
      <c r="H21">
        <v>63.003295299999998</v>
      </c>
      <c r="I21">
        <v>-92.158777999999998</v>
      </c>
      <c r="J21" s="1" t="str">
        <f t="shared" si="8"/>
        <v>Whole</v>
      </c>
      <c r="K21" s="1" t="str">
        <f t="shared" si="9"/>
        <v>Rock crushing (ActLabs RX1)</v>
      </c>
      <c r="L21">
        <v>658235</v>
      </c>
      <c r="M21">
        <v>2.5</v>
      </c>
      <c r="P21">
        <v>0.5</v>
      </c>
      <c r="Q21">
        <v>1.07</v>
      </c>
      <c r="R21">
        <v>0.02</v>
      </c>
      <c r="S21">
        <v>0.08</v>
      </c>
      <c r="T21">
        <v>0.08</v>
      </c>
      <c r="U21">
        <v>5.0000000000000001E-3</v>
      </c>
      <c r="V21">
        <v>10.5</v>
      </c>
      <c r="W21">
        <v>9</v>
      </c>
      <c r="X21">
        <v>50.64</v>
      </c>
      <c r="Y21">
        <v>15.04</v>
      </c>
      <c r="AA21">
        <v>3.55</v>
      </c>
      <c r="AB21">
        <v>4.75</v>
      </c>
      <c r="AC21">
        <v>0.20599999999999999</v>
      </c>
      <c r="AD21">
        <v>8.49</v>
      </c>
      <c r="AE21">
        <v>1.444</v>
      </c>
      <c r="AF21">
        <v>2.37</v>
      </c>
      <c r="AG21">
        <v>0.62</v>
      </c>
      <c r="AH21">
        <v>0.16</v>
      </c>
      <c r="AI21" s="2">
        <v>0.91</v>
      </c>
      <c r="AJ21">
        <v>99.86</v>
      </c>
      <c r="AK21">
        <v>34</v>
      </c>
      <c r="AL21">
        <v>1</v>
      </c>
      <c r="AM21">
        <v>251</v>
      </c>
      <c r="AN21">
        <v>60</v>
      </c>
      <c r="AO21">
        <v>49</v>
      </c>
      <c r="AP21">
        <v>80</v>
      </c>
      <c r="AQ21">
        <v>70</v>
      </c>
      <c r="AR21">
        <v>20</v>
      </c>
      <c r="AS21">
        <v>1.8</v>
      </c>
      <c r="AT21">
        <v>11</v>
      </c>
      <c r="AU21">
        <v>19</v>
      </c>
      <c r="AV21">
        <v>218</v>
      </c>
      <c r="AW21">
        <v>22.1</v>
      </c>
      <c r="AX21">
        <v>122</v>
      </c>
      <c r="AY21">
        <v>4.0999999999999996</v>
      </c>
      <c r="AZ21">
        <v>1</v>
      </c>
      <c r="BA21">
        <v>0.25</v>
      </c>
      <c r="BB21">
        <v>0.05</v>
      </c>
      <c r="BC21">
        <v>0.5</v>
      </c>
      <c r="BD21">
        <v>0.7</v>
      </c>
      <c r="BE21">
        <v>3.1</v>
      </c>
      <c r="BF21">
        <v>232</v>
      </c>
      <c r="BG21">
        <v>0.05</v>
      </c>
      <c r="BH21">
        <v>20.5</v>
      </c>
      <c r="BI21">
        <v>41.5</v>
      </c>
      <c r="BJ21">
        <v>5.09</v>
      </c>
      <c r="BK21">
        <v>21.2</v>
      </c>
      <c r="BL21">
        <v>4.3600000000000003</v>
      </c>
      <c r="BM21">
        <v>1.35</v>
      </c>
      <c r="BN21">
        <v>4.1399999999999997</v>
      </c>
      <c r="BO21">
        <v>0.69</v>
      </c>
      <c r="BP21">
        <v>4.13</v>
      </c>
      <c r="BQ21">
        <v>0.84</v>
      </c>
      <c r="BR21">
        <v>2.33</v>
      </c>
      <c r="BS21">
        <v>0.34399999999999997</v>
      </c>
      <c r="BT21">
        <v>2.2400000000000002</v>
      </c>
      <c r="BU21">
        <v>0.34100000000000003</v>
      </c>
      <c r="BV21">
        <v>3</v>
      </c>
      <c r="BW21">
        <v>0.56999999999999995</v>
      </c>
      <c r="BX21">
        <v>0.6</v>
      </c>
      <c r="BY21">
        <v>2.5000000000000001E-2</v>
      </c>
      <c r="BZ21">
        <v>5</v>
      </c>
      <c r="CA21">
        <v>4.6500000000000004</v>
      </c>
      <c r="CB21">
        <v>1.21</v>
      </c>
      <c r="CC21">
        <v>15.22</v>
      </c>
      <c r="CD21" s="2">
        <v>-0.26</v>
      </c>
      <c r="CE21">
        <v>98.68</v>
      </c>
      <c r="CF21">
        <v>16.2</v>
      </c>
      <c r="CG21">
        <v>0.04</v>
      </c>
      <c r="CH21">
        <v>0.71</v>
      </c>
      <c r="CI21">
        <v>0.4</v>
      </c>
      <c r="CJ21">
        <v>0.01</v>
      </c>
      <c r="CK21">
        <v>0.5</v>
      </c>
      <c r="CL21">
        <v>0.1</v>
      </c>
      <c r="CM21">
        <v>56.7</v>
      </c>
      <c r="CN21">
        <v>55</v>
      </c>
      <c r="CO21">
        <v>86</v>
      </c>
      <c r="CP21">
        <v>0.1</v>
      </c>
      <c r="CQ21">
        <v>39</v>
      </c>
      <c r="CR21">
        <v>87</v>
      </c>
      <c r="CS21">
        <v>1600</v>
      </c>
      <c r="CT21">
        <v>0.5</v>
      </c>
      <c r="CU21">
        <v>7</v>
      </c>
      <c r="CV21">
        <v>153</v>
      </c>
    </row>
    <row r="22" spans="1:100" x14ac:dyDescent="0.25">
      <c r="A22" t="s">
        <v>166</v>
      </c>
      <c r="B22" t="s">
        <v>167</v>
      </c>
      <c r="C22" s="1" t="str">
        <f t="shared" si="0"/>
        <v>22:0011</v>
      </c>
      <c r="D22" s="1" t="str">
        <f>HYPERLINK("http://geochem.nrcan.gc.ca/cdogs/content/svy/svy_e.htm", "")</f>
        <v/>
      </c>
      <c r="G22" s="1" t="str">
        <f>HYPERLINK("http://geochem.nrcan.gc.ca/cdogs/content/cr_/cr_00214_e.htm", "214")</f>
        <v>214</v>
      </c>
      <c r="J22" t="s">
        <v>124</v>
      </c>
      <c r="K22" t="s">
        <v>125</v>
      </c>
      <c r="P22">
        <v>23</v>
      </c>
      <c r="Q22">
        <v>1.07</v>
      </c>
      <c r="T22">
        <v>3.23</v>
      </c>
      <c r="X22">
        <v>49.99</v>
      </c>
      <c r="Y22">
        <v>20.420000000000002</v>
      </c>
      <c r="AB22">
        <v>0.49</v>
      </c>
      <c r="AC22">
        <v>0.107</v>
      </c>
      <c r="AD22">
        <v>8.0299999999999994</v>
      </c>
      <c r="AE22">
        <v>0.28199999999999997</v>
      </c>
      <c r="AF22">
        <v>6.87</v>
      </c>
      <c r="AG22">
        <v>1.67</v>
      </c>
      <c r="AH22">
        <v>0.12</v>
      </c>
      <c r="AI22" s="2">
        <v>5</v>
      </c>
      <c r="AJ22">
        <v>99.01</v>
      </c>
      <c r="AK22">
        <v>1</v>
      </c>
      <c r="AL22">
        <v>3</v>
      </c>
      <c r="AM22">
        <v>12</v>
      </c>
      <c r="AN22">
        <v>10</v>
      </c>
      <c r="AO22">
        <v>0.5</v>
      </c>
      <c r="AP22">
        <v>10</v>
      </c>
      <c r="AQ22">
        <v>5</v>
      </c>
      <c r="AR22">
        <v>33</v>
      </c>
      <c r="AS22">
        <v>1.5</v>
      </c>
      <c r="AT22">
        <v>2.5</v>
      </c>
      <c r="AU22">
        <v>54</v>
      </c>
      <c r="AV22">
        <v>1179</v>
      </c>
      <c r="AW22">
        <v>107</v>
      </c>
      <c r="AX22">
        <v>525</v>
      </c>
      <c r="AY22">
        <v>11</v>
      </c>
      <c r="AZ22">
        <v>1</v>
      </c>
      <c r="BA22">
        <v>1.8</v>
      </c>
      <c r="BB22">
        <v>0.05</v>
      </c>
      <c r="BC22">
        <v>7</v>
      </c>
      <c r="BD22">
        <v>0.1</v>
      </c>
      <c r="BE22">
        <v>1.5</v>
      </c>
      <c r="BF22">
        <v>350</v>
      </c>
      <c r="BG22">
        <v>0.05</v>
      </c>
      <c r="BH22">
        <v>61.5</v>
      </c>
      <c r="BI22">
        <v>126</v>
      </c>
      <c r="BJ22">
        <v>15.5</v>
      </c>
      <c r="BK22">
        <v>60</v>
      </c>
      <c r="BL22">
        <v>13.4</v>
      </c>
      <c r="BM22">
        <v>2.06</v>
      </c>
      <c r="BN22">
        <v>13.2</v>
      </c>
      <c r="BO22">
        <v>2.59</v>
      </c>
      <c r="BP22">
        <v>17.600000000000001</v>
      </c>
      <c r="BQ22">
        <v>3.97</v>
      </c>
      <c r="BR22">
        <v>13.4</v>
      </c>
      <c r="BS22">
        <v>2.29</v>
      </c>
      <c r="BT22">
        <v>14.4</v>
      </c>
      <c r="BU22">
        <v>1.96</v>
      </c>
      <c r="BV22">
        <v>9.5</v>
      </c>
      <c r="BW22">
        <v>0.75</v>
      </c>
      <c r="BX22">
        <v>1.2</v>
      </c>
      <c r="BY22">
        <v>2.5000000000000001E-2</v>
      </c>
      <c r="BZ22">
        <v>9</v>
      </c>
      <c r="CA22">
        <v>1.1299999999999999</v>
      </c>
      <c r="CB22">
        <v>0.86</v>
      </c>
      <c r="CC22">
        <v>6.03</v>
      </c>
      <c r="CD22" s="2"/>
      <c r="CK22">
        <v>0.5</v>
      </c>
      <c r="CL22">
        <v>0.1</v>
      </c>
      <c r="CM22">
        <v>2.5</v>
      </c>
      <c r="CN22">
        <v>12</v>
      </c>
      <c r="CO22">
        <v>9.5</v>
      </c>
      <c r="CP22">
        <v>0.1</v>
      </c>
      <c r="CQ22">
        <v>42</v>
      </c>
      <c r="CR22">
        <v>9</v>
      </c>
      <c r="CS22">
        <v>798</v>
      </c>
      <c r="CT22">
        <v>0.5</v>
      </c>
      <c r="CU22">
        <v>11</v>
      </c>
      <c r="CV22">
        <v>115</v>
      </c>
    </row>
    <row r="23" spans="1:100" x14ac:dyDescent="0.25">
      <c r="A23" t="s">
        <v>168</v>
      </c>
      <c r="B23" t="s">
        <v>169</v>
      </c>
      <c r="C23" s="1" t="str">
        <f t="shared" si="0"/>
        <v>22:0011</v>
      </c>
      <c r="D23" s="1" t="str">
        <f t="shared" ref="D23:D29" si="10">HYPERLINK("http://geochem.nrcan.gc.ca/cdogs/content/svy/svy220008_e.htm", "22:0008")</f>
        <v>22:0008</v>
      </c>
      <c r="E23" t="s">
        <v>152</v>
      </c>
      <c r="F23" t="s">
        <v>170</v>
      </c>
      <c r="H23">
        <v>63.003295299999998</v>
      </c>
      <c r="I23">
        <v>-92.158777999999998</v>
      </c>
      <c r="J23" s="1" t="str">
        <f t="shared" ref="J23:J29" si="11">HYPERLINK("http://geochem.nrcan.gc.ca/cdogs/content/kwd/kwd020033_e.htm", "Whole")</f>
        <v>Whole</v>
      </c>
      <c r="K23" s="1" t="str">
        <f t="shared" ref="K23:K29" si="12">HYPERLINK("http://geochem.nrcan.gc.ca/cdogs/content/kwd/kwd080069_e.htm", "Rock crushing (ActLabs RX1)")</f>
        <v>Rock crushing (ActLabs RX1)</v>
      </c>
      <c r="L23">
        <v>658236</v>
      </c>
      <c r="M23">
        <v>2.5</v>
      </c>
      <c r="P23">
        <v>0.5</v>
      </c>
      <c r="Q23">
        <v>1.03</v>
      </c>
      <c r="R23">
        <v>1.02</v>
      </c>
      <c r="S23">
        <v>0.14000000000000001</v>
      </c>
      <c r="T23">
        <v>3.43</v>
      </c>
      <c r="U23">
        <v>5.0000000000000001E-3</v>
      </c>
      <c r="V23">
        <v>9.5</v>
      </c>
      <c r="W23">
        <v>2.5</v>
      </c>
      <c r="X23">
        <v>46.77</v>
      </c>
      <c r="Y23">
        <v>14.53</v>
      </c>
      <c r="AA23">
        <v>1.56</v>
      </c>
      <c r="AB23">
        <v>7.46</v>
      </c>
      <c r="AC23">
        <v>0.251</v>
      </c>
      <c r="AD23">
        <v>9.8699999999999992</v>
      </c>
      <c r="AE23">
        <v>0.83699999999999997</v>
      </c>
      <c r="AF23">
        <v>2.74</v>
      </c>
      <c r="AG23">
        <v>0.08</v>
      </c>
      <c r="AH23">
        <v>7.0000000000000007E-2</v>
      </c>
      <c r="AI23" s="2">
        <v>5.98</v>
      </c>
      <c r="AJ23">
        <v>100.7</v>
      </c>
      <c r="AK23">
        <v>41</v>
      </c>
      <c r="AL23">
        <v>0.5</v>
      </c>
      <c r="AM23">
        <v>274</v>
      </c>
      <c r="AN23">
        <v>240</v>
      </c>
      <c r="AO23">
        <v>48</v>
      </c>
      <c r="AP23">
        <v>110</v>
      </c>
      <c r="AQ23">
        <v>120</v>
      </c>
      <c r="AR23">
        <v>14</v>
      </c>
      <c r="AS23">
        <v>1.6</v>
      </c>
      <c r="AT23">
        <v>2.5</v>
      </c>
      <c r="AU23">
        <v>0.5</v>
      </c>
      <c r="AV23">
        <v>97</v>
      </c>
      <c r="AW23">
        <v>16</v>
      </c>
      <c r="AX23">
        <v>50</v>
      </c>
      <c r="AY23">
        <v>0.3</v>
      </c>
      <c r="AZ23">
        <v>1</v>
      </c>
      <c r="BA23">
        <v>0.25</v>
      </c>
      <c r="BB23">
        <v>0.05</v>
      </c>
      <c r="BC23">
        <v>0.5</v>
      </c>
      <c r="BD23">
        <v>0.8</v>
      </c>
      <c r="BE23">
        <v>0.05</v>
      </c>
      <c r="BF23">
        <v>17</v>
      </c>
      <c r="BG23">
        <v>0.05</v>
      </c>
      <c r="BH23">
        <v>3.52</v>
      </c>
      <c r="BI23">
        <v>8.4600000000000009</v>
      </c>
      <c r="BJ23">
        <v>1.33</v>
      </c>
      <c r="BK23">
        <v>6.59</v>
      </c>
      <c r="BL23">
        <v>2.12</v>
      </c>
      <c r="BM23">
        <v>0.77600000000000002</v>
      </c>
      <c r="BN23">
        <v>2.67</v>
      </c>
      <c r="BO23">
        <v>0.47</v>
      </c>
      <c r="BP23">
        <v>3.04</v>
      </c>
      <c r="BQ23">
        <v>0.61</v>
      </c>
      <c r="BR23">
        <v>1.8</v>
      </c>
      <c r="BS23">
        <v>0.27500000000000002</v>
      </c>
      <c r="BT23">
        <v>1.78</v>
      </c>
      <c r="BU23">
        <v>0.249</v>
      </c>
      <c r="BV23">
        <v>1.3</v>
      </c>
      <c r="BW23">
        <v>0.18</v>
      </c>
      <c r="BX23">
        <v>0.25</v>
      </c>
      <c r="BY23">
        <v>2.5000000000000001E-2</v>
      </c>
      <c r="BZ23">
        <v>2.5</v>
      </c>
      <c r="CA23">
        <v>0.23</v>
      </c>
      <c r="CB23">
        <v>0.08</v>
      </c>
      <c r="CC23">
        <v>12.12</v>
      </c>
      <c r="CD23" s="2">
        <v>4.91</v>
      </c>
      <c r="CE23">
        <v>99.64</v>
      </c>
      <c r="CF23">
        <v>3.3</v>
      </c>
      <c r="CG23">
        <v>0.01</v>
      </c>
      <c r="CH23">
        <v>0.62</v>
      </c>
      <c r="CI23">
        <v>0.3</v>
      </c>
      <c r="CJ23">
        <v>0.01</v>
      </c>
      <c r="CK23">
        <v>0.5</v>
      </c>
      <c r="CL23">
        <v>0.1</v>
      </c>
      <c r="CM23">
        <v>54.5</v>
      </c>
      <c r="CN23">
        <v>177</v>
      </c>
      <c r="CO23">
        <v>141</v>
      </c>
      <c r="CP23">
        <v>0.1</v>
      </c>
      <c r="CQ23">
        <v>36</v>
      </c>
      <c r="CR23">
        <v>124</v>
      </c>
      <c r="CS23">
        <v>1900</v>
      </c>
      <c r="CT23">
        <v>0.5</v>
      </c>
      <c r="CU23">
        <v>3</v>
      </c>
      <c r="CV23">
        <v>97.8</v>
      </c>
    </row>
    <row r="24" spans="1:100" x14ac:dyDescent="0.25">
      <c r="A24" t="s">
        <v>171</v>
      </c>
      <c r="B24" t="s">
        <v>172</v>
      </c>
      <c r="C24" s="1" t="str">
        <f t="shared" si="0"/>
        <v>22:0011</v>
      </c>
      <c r="D24" s="1" t="str">
        <f t="shared" si="10"/>
        <v>22:0008</v>
      </c>
      <c r="E24" t="s">
        <v>173</v>
      </c>
      <c r="F24" t="s">
        <v>174</v>
      </c>
      <c r="H24">
        <v>63.024131699999998</v>
      </c>
      <c r="I24">
        <v>-92.210731699999997</v>
      </c>
      <c r="J24" s="1" t="str">
        <f t="shared" si="11"/>
        <v>Whole</v>
      </c>
      <c r="K24" s="1" t="str">
        <f t="shared" si="12"/>
        <v>Rock crushing (ActLabs RX1)</v>
      </c>
      <c r="L24">
        <v>658249</v>
      </c>
      <c r="M24">
        <v>2.5</v>
      </c>
      <c r="P24">
        <v>50</v>
      </c>
      <c r="Q24">
        <v>1.02</v>
      </c>
      <c r="R24">
        <v>0.56000000000000005</v>
      </c>
      <c r="S24">
        <v>0.18</v>
      </c>
      <c r="T24">
        <v>1.91</v>
      </c>
      <c r="U24">
        <v>5.0000000000000001E-3</v>
      </c>
      <c r="V24">
        <v>4</v>
      </c>
      <c r="W24">
        <v>2.5</v>
      </c>
      <c r="X24">
        <v>65.37</v>
      </c>
      <c r="Y24">
        <v>15.63</v>
      </c>
      <c r="AA24">
        <v>0.67</v>
      </c>
      <c r="AB24">
        <v>2.27</v>
      </c>
      <c r="AC24">
        <v>4.7E-2</v>
      </c>
      <c r="AD24">
        <v>1.81</v>
      </c>
      <c r="AE24">
        <v>0.55900000000000005</v>
      </c>
      <c r="AF24">
        <v>3.31</v>
      </c>
      <c r="AG24">
        <v>2.13</v>
      </c>
      <c r="AH24">
        <v>0.11</v>
      </c>
      <c r="AI24" s="2">
        <v>4.0599999999999996</v>
      </c>
      <c r="AJ24">
        <v>100.4</v>
      </c>
      <c r="AK24">
        <v>12</v>
      </c>
      <c r="AL24">
        <v>2</v>
      </c>
      <c r="AM24">
        <v>103</v>
      </c>
      <c r="AN24">
        <v>120</v>
      </c>
      <c r="AO24">
        <v>18</v>
      </c>
      <c r="AP24">
        <v>60</v>
      </c>
      <c r="AQ24">
        <v>40</v>
      </c>
      <c r="AR24">
        <v>18</v>
      </c>
      <c r="AS24">
        <v>1.4</v>
      </c>
      <c r="AT24">
        <v>22</v>
      </c>
      <c r="AU24">
        <v>62</v>
      </c>
      <c r="AV24">
        <v>411</v>
      </c>
      <c r="AW24">
        <v>10.8</v>
      </c>
      <c r="AX24">
        <v>131</v>
      </c>
      <c r="AY24">
        <v>3.4</v>
      </c>
      <c r="AZ24">
        <v>1</v>
      </c>
      <c r="BA24">
        <v>0.25</v>
      </c>
      <c r="BB24">
        <v>0.05</v>
      </c>
      <c r="BC24">
        <v>0.5</v>
      </c>
      <c r="BD24">
        <v>0.3</v>
      </c>
      <c r="BE24">
        <v>1.7</v>
      </c>
      <c r="BF24">
        <v>868</v>
      </c>
      <c r="BG24">
        <v>0.2</v>
      </c>
      <c r="BH24">
        <v>28</v>
      </c>
      <c r="BI24">
        <v>55.2</v>
      </c>
      <c r="BJ24">
        <v>6.43</v>
      </c>
      <c r="BK24">
        <v>24.3</v>
      </c>
      <c r="BL24">
        <v>4.0199999999999996</v>
      </c>
      <c r="BM24">
        <v>1.03</v>
      </c>
      <c r="BN24">
        <v>2.98</v>
      </c>
      <c r="BO24">
        <v>0.41</v>
      </c>
      <c r="BP24">
        <v>2.09</v>
      </c>
      <c r="BQ24">
        <v>0.39</v>
      </c>
      <c r="BR24">
        <v>1.1299999999999999</v>
      </c>
      <c r="BS24">
        <v>0.17499999999999999</v>
      </c>
      <c r="BT24">
        <v>1.1399999999999999</v>
      </c>
      <c r="BU24">
        <v>0.16900000000000001</v>
      </c>
      <c r="BV24">
        <v>3.1</v>
      </c>
      <c r="BW24">
        <v>0.43</v>
      </c>
      <c r="BX24">
        <v>0.25</v>
      </c>
      <c r="BY24">
        <v>2.5000000000000001E-2</v>
      </c>
      <c r="BZ24">
        <v>10</v>
      </c>
      <c r="CA24">
        <v>5.63</v>
      </c>
      <c r="CB24">
        <v>1.78</v>
      </c>
      <c r="CC24">
        <v>5.12</v>
      </c>
      <c r="CD24" s="2">
        <v>3.61</v>
      </c>
      <c r="CE24">
        <v>99.96</v>
      </c>
      <c r="CF24">
        <v>32.700000000000003</v>
      </c>
      <c r="CG24">
        <v>0.14000000000000001</v>
      </c>
      <c r="CH24">
        <v>0.11</v>
      </c>
      <c r="CI24">
        <v>0.05</v>
      </c>
      <c r="CJ24">
        <v>0.01</v>
      </c>
      <c r="CK24">
        <v>0.5</v>
      </c>
      <c r="CL24">
        <v>0.1</v>
      </c>
      <c r="CM24">
        <v>18.600000000000001</v>
      </c>
      <c r="CN24">
        <v>105</v>
      </c>
      <c r="CO24">
        <v>48.7</v>
      </c>
      <c r="CP24">
        <v>0.1</v>
      </c>
      <c r="CQ24">
        <v>35</v>
      </c>
      <c r="CR24">
        <v>69</v>
      </c>
      <c r="CS24">
        <v>335</v>
      </c>
      <c r="CT24">
        <v>0.5</v>
      </c>
      <c r="CU24">
        <v>12</v>
      </c>
      <c r="CV24">
        <v>98.2</v>
      </c>
    </row>
    <row r="25" spans="1:100" x14ac:dyDescent="0.25">
      <c r="A25" t="s">
        <v>175</v>
      </c>
      <c r="B25" t="s">
        <v>176</v>
      </c>
      <c r="C25" s="1" t="str">
        <f t="shared" si="0"/>
        <v>22:0011</v>
      </c>
      <c r="D25" s="1" t="str">
        <f t="shared" si="10"/>
        <v>22:0008</v>
      </c>
      <c r="E25" t="s">
        <v>173</v>
      </c>
      <c r="F25" t="s">
        <v>177</v>
      </c>
      <c r="H25">
        <v>63.024131699999998</v>
      </c>
      <c r="I25">
        <v>-92.210731699999997</v>
      </c>
      <c r="J25" s="1" t="str">
        <f t="shared" si="11"/>
        <v>Whole</v>
      </c>
      <c r="K25" s="1" t="str">
        <f t="shared" si="12"/>
        <v>Rock crushing (ActLabs RX1)</v>
      </c>
      <c r="L25">
        <v>658250</v>
      </c>
      <c r="M25">
        <v>2.5</v>
      </c>
      <c r="P25">
        <v>43</v>
      </c>
      <c r="Q25">
        <v>1.03</v>
      </c>
      <c r="R25">
        <v>0.51</v>
      </c>
      <c r="S25">
        <v>0.19</v>
      </c>
      <c r="T25">
        <v>1.76</v>
      </c>
      <c r="U25">
        <v>5.0000000000000001E-3</v>
      </c>
      <c r="V25">
        <v>4.0999999999999996</v>
      </c>
      <c r="W25">
        <v>2.5</v>
      </c>
      <c r="X25">
        <v>68.180000000000007</v>
      </c>
      <c r="Y25">
        <v>14.7</v>
      </c>
      <c r="AB25">
        <v>1.83</v>
      </c>
      <c r="AC25">
        <v>4.2999999999999997E-2</v>
      </c>
      <c r="AD25">
        <v>2.15</v>
      </c>
      <c r="AE25">
        <v>0.49099999999999999</v>
      </c>
      <c r="AF25">
        <v>3.53</v>
      </c>
      <c r="AG25">
        <v>1.64</v>
      </c>
      <c r="AH25">
        <v>0.1</v>
      </c>
      <c r="AI25" s="2">
        <v>3.62</v>
      </c>
      <c r="AJ25">
        <v>100.7</v>
      </c>
      <c r="AK25">
        <v>10</v>
      </c>
      <c r="AL25">
        <v>1</v>
      </c>
      <c r="AM25">
        <v>84</v>
      </c>
      <c r="AN25">
        <v>110</v>
      </c>
      <c r="AO25">
        <v>15</v>
      </c>
      <c r="AP25">
        <v>50</v>
      </c>
      <c r="AQ25">
        <v>30</v>
      </c>
      <c r="AR25">
        <v>16</v>
      </c>
      <c r="AS25">
        <v>1.3</v>
      </c>
      <c r="AT25">
        <v>16</v>
      </c>
      <c r="AU25">
        <v>49</v>
      </c>
      <c r="AV25">
        <v>418</v>
      </c>
      <c r="AW25">
        <v>10.3</v>
      </c>
      <c r="AX25">
        <v>133</v>
      </c>
      <c r="AY25">
        <v>2.5</v>
      </c>
      <c r="AZ25">
        <v>1</v>
      </c>
      <c r="BA25">
        <v>0.25</v>
      </c>
      <c r="BB25">
        <v>0.05</v>
      </c>
      <c r="BC25">
        <v>0.5</v>
      </c>
      <c r="BD25">
        <v>0.7</v>
      </c>
      <c r="BE25">
        <v>1.5</v>
      </c>
      <c r="BF25">
        <v>585</v>
      </c>
      <c r="BG25">
        <v>0.4</v>
      </c>
      <c r="BH25">
        <v>26.7</v>
      </c>
      <c r="BI25">
        <v>52</v>
      </c>
      <c r="BJ25">
        <v>6.1</v>
      </c>
      <c r="BK25">
        <v>22.6</v>
      </c>
      <c r="BL25">
        <v>3.75</v>
      </c>
      <c r="BM25">
        <v>1.03</v>
      </c>
      <c r="BN25">
        <v>2.56</v>
      </c>
      <c r="BO25">
        <v>0.34</v>
      </c>
      <c r="BP25">
        <v>1.92</v>
      </c>
      <c r="BQ25">
        <v>0.37</v>
      </c>
      <c r="BR25">
        <v>1.1000000000000001</v>
      </c>
      <c r="BS25">
        <v>0.16700000000000001</v>
      </c>
      <c r="BT25">
        <v>1.02</v>
      </c>
      <c r="BU25">
        <v>0.14599999999999999</v>
      </c>
      <c r="BV25">
        <v>3</v>
      </c>
      <c r="BW25">
        <v>0.45</v>
      </c>
      <c r="BX25">
        <v>0.25</v>
      </c>
      <c r="BY25">
        <v>2.5000000000000001E-2</v>
      </c>
      <c r="BZ25">
        <v>10</v>
      </c>
      <c r="CA25">
        <v>5.12</v>
      </c>
      <c r="CB25">
        <v>1.64</v>
      </c>
      <c r="CC25">
        <v>4.41</v>
      </c>
      <c r="CD25" s="2">
        <v>3.17</v>
      </c>
      <c r="CE25">
        <v>100.2</v>
      </c>
      <c r="CF25">
        <v>19.5</v>
      </c>
      <c r="CG25">
        <v>0.21</v>
      </c>
      <c r="CH25">
        <v>0.51</v>
      </c>
      <c r="CI25">
        <v>0.2</v>
      </c>
      <c r="CJ25">
        <v>0.01</v>
      </c>
      <c r="CK25">
        <v>0.5</v>
      </c>
      <c r="CL25">
        <v>0.1</v>
      </c>
      <c r="CM25">
        <v>16.8</v>
      </c>
      <c r="CN25">
        <v>92</v>
      </c>
      <c r="CO25">
        <v>45.2</v>
      </c>
      <c r="CP25">
        <v>0.1</v>
      </c>
      <c r="CQ25">
        <v>32</v>
      </c>
      <c r="CR25">
        <v>59</v>
      </c>
      <c r="CS25">
        <v>329</v>
      </c>
      <c r="CT25">
        <v>0.5</v>
      </c>
      <c r="CU25">
        <v>12</v>
      </c>
      <c r="CV25">
        <v>75.599999999999994</v>
      </c>
    </row>
    <row r="26" spans="1:100" x14ac:dyDescent="0.25">
      <c r="A26" t="s">
        <v>178</v>
      </c>
      <c r="B26" t="s">
        <v>179</v>
      </c>
      <c r="C26" s="1" t="str">
        <f t="shared" si="0"/>
        <v>22:0011</v>
      </c>
      <c r="D26" s="1" t="str">
        <f t="shared" si="10"/>
        <v>22:0008</v>
      </c>
      <c r="E26" t="s">
        <v>173</v>
      </c>
      <c r="F26" t="s">
        <v>180</v>
      </c>
      <c r="H26">
        <v>63.024131699999998</v>
      </c>
      <c r="I26">
        <v>-92.210731699999997</v>
      </c>
      <c r="J26" s="1" t="str">
        <f t="shared" si="11"/>
        <v>Whole</v>
      </c>
      <c r="K26" s="1" t="str">
        <f t="shared" si="12"/>
        <v>Rock crushing (ActLabs RX1)</v>
      </c>
      <c r="L26">
        <v>658251</v>
      </c>
      <c r="M26">
        <v>7</v>
      </c>
      <c r="P26">
        <v>44</v>
      </c>
      <c r="Q26">
        <v>1.06</v>
      </c>
      <c r="R26">
        <v>0.65</v>
      </c>
      <c r="S26">
        <v>0.27</v>
      </c>
      <c r="T26">
        <v>2.25</v>
      </c>
      <c r="U26">
        <v>5.0000000000000001E-3</v>
      </c>
      <c r="V26">
        <v>2.6</v>
      </c>
      <c r="W26">
        <v>2.5</v>
      </c>
      <c r="X26">
        <v>68.02</v>
      </c>
      <c r="Y26">
        <v>14.3</v>
      </c>
      <c r="AA26">
        <v>1.32</v>
      </c>
      <c r="AB26">
        <v>1.67</v>
      </c>
      <c r="AC26">
        <v>4.4999999999999998E-2</v>
      </c>
      <c r="AD26">
        <v>2.1</v>
      </c>
      <c r="AE26">
        <v>0.47799999999999998</v>
      </c>
      <c r="AF26">
        <v>3.63</v>
      </c>
      <c r="AG26">
        <v>1.82</v>
      </c>
      <c r="AH26">
        <v>0.09</v>
      </c>
      <c r="AI26" s="2">
        <v>3.99</v>
      </c>
      <c r="AJ26">
        <v>100.4</v>
      </c>
      <c r="AK26">
        <v>9</v>
      </c>
      <c r="AL26">
        <v>1</v>
      </c>
      <c r="AM26">
        <v>81</v>
      </c>
      <c r="AN26">
        <v>100</v>
      </c>
      <c r="AO26">
        <v>15</v>
      </c>
      <c r="AP26">
        <v>50</v>
      </c>
      <c r="AQ26">
        <v>30</v>
      </c>
      <c r="AR26">
        <v>16</v>
      </c>
      <c r="AS26">
        <v>1.2</v>
      </c>
      <c r="AT26">
        <v>6</v>
      </c>
      <c r="AU26">
        <v>56</v>
      </c>
      <c r="AV26">
        <v>378</v>
      </c>
      <c r="AW26">
        <v>9.1999999999999993</v>
      </c>
      <c r="AX26">
        <v>116</v>
      </c>
      <c r="AY26">
        <v>2.2000000000000002</v>
      </c>
      <c r="AZ26">
        <v>1</v>
      </c>
      <c r="BA26">
        <v>0.25</v>
      </c>
      <c r="BB26">
        <v>0.05</v>
      </c>
      <c r="BC26">
        <v>0.5</v>
      </c>
      <c r="BD26">
        <v>0.1</v>
      </c>
      <c r="BE26">
        <v>2.4</v>
      </c>
      <c r="BF26">
        <v>567</v>
      </c>
      <c r="BG26">
        <v>0.2</v>
      </c>
      <c r="BH26">
        <v>25.7</v>
      </c>
      <c r="BI26">
        <v>49.7</v>
      </c>
      <c r="BJ26">
        <v>5.78</v>
      </c>
      <c r="BK26">
        <v>21.4</v>
      </c>
      <c r="BL26">
        <v>3.47</v>
      </c>
      <c r="BM26">
        <v>1.03</v>
      </c>
      <c r="BN26">
        <v>2.46</v>
      </c>
      <c r="BO26">
        <v>0.34</v>
      </c>
      <c r="BP26">
        <v>1.87</v>
      </c>
      <c r="BQ26">
        <v>0.34</v>
      </c>
      <c r="BR26">
        <v>1</v>
      </c>
      <c r="BS26">
        <v>0.153</v>
      </c>
      <c r="BT26">
        <v>0.97</v>
      </c>
      <c r="BU26">
        <v>0.14499999999999999</v>
      </c>
      <c r="BV26">
        <v>2.8</v>
      </c>
      <c r="BW26">
        <v>2.9</v>
      </c>
      <c r="BX26">
        <v>0.25</v>
      </c>
      <c r="BY26">
        <v>2.5000000000000001E-2</v>
      </c>
      <c r="BZ26">
        <v>8</v>
      </c>
      <c r="CA26">
        <v>4.91</v>
      </c>
      <c r="CB26">
        <v>1.23</v>
      </c>
      <c r="CC26">
        <v>4.21</v>
      </c>
      <c r="CD26" s="2">
        <v>3.7</v>
      </c>
      <c r="CE26">
        <v>100.1</v>
      </c>
      <c r="CF26">
        <v>8</v>
      </c>
      <c r="CG26">
        <v>0.13</v>
      </c>
      <c r="CH26">
        <v>0.11</v>
      </c>
      <c r="CI26">
        <v>0.05</v>
      </c>
      <c r="CJ26">
        <v>0.01</v>
      </c>
      <c r="CK26">
        <v>0.5</v>
      </c>
      <c r="CL26">
        <v>0.1</v>
      </c>
      <c r="CM26">
        <v>17.399999999999999</v>
      </c>
      <c r="CN26">
        <v>97</v>
      </c>
      <c r="CO26">
        <v>41.8</v>
      </c>
      <c r="CP26">
        <v>0.1</v>
      </c>
      <c r="CQ26">
        <v>26</v>
      </c>
      <c r="CR26">
        <v>58</v>
      </c>
      <c r="CS26">
        <v>343</v>
      </c>
      <c r="CT26">
        <v>1</v>
      </c>
      <c r="CU26">
        <v>11</v>
      </c>
      <c r="CV26">
        <v>70.2</v>
      </c>
    </row>
    <row r="27" spans="1:100" x14ac:dyDescent="0.25">
      <c r="A27" t="s">
        <v>181</v>
      </c>
      <c r="B27" t="s">
        <v>182</v>
      </c>
      <c r="C27" s="1" t="str">
        <f t="shared" si="0"/>
        <v>22:0011</v>
      </c>
      <c r="D27" s="1" t="str">
        <f t="shared" si="10"/>
        <v>22:0008</v>
      </c>
      <c r="E27" t="s">
        <v>173</v>
      </c>
      <c r="F27" t="s">
        <v>183</v>
      </c>
      <c r="H27">
        <v>63.024131699999998</v>
      </c>
      <c r="I27">
        <v>-92.210731699999997</v>
      </c>
      <c r="J27" s="1" t="str">
        <f t="shared" si="11"/>
        <v>Whole</v>
      </c>
      <c r="K27" s="1" t="str">
        <f t="shared" si="12"/>
        <v>Rock crushing (ActLabs RX1)</v>
      </c>
      <c r="L27">
        <v>658252</v>
      </c>
      <c r="M27">
        <v>2.5</v>
      </c>
      <c r="P27">
        <v>44</v>
      </c>
      <c r="Q27">
        <v>1</v>
      </c>
      <c r="R27">
        <v>0.6</v>
      </c>
      <c r="S27">
        <v>0.17</v>
      </c>
      <c r="T27">
        <v>2.0299999999999998</v>
      </c>
      <c r="U27">
        <v>5.0000000000000001E-3</v>
      </c>
      <c r="V27">
        <v>3.4</v>
      </c>
      <c r="W27">
        <v>2.5</v>
      </c>
      <c r="X27">
        <v>67.66</v>
      </c>
      <c r="Y27">
        <v>14.59</v>
      </c>
      <c r="AA27">
        <v>0.6</v>
      </c>
      <c r="AB27">
        <v>1.8</v>
      </c>
      <c r="AC27">
        <v>4.3999999999999997E-2</v>
      </c>
      <c r="AD27">
        <v>1.78</v>
      </c>
      <c r="AE27">
        <v>0.49199999999999999</v>
      </c>
      <c r="AF27">
        <v>3.98</v>
      </c>
      <c r="AG27">
        <v>1.84</v>
      </c>
      <c r="AH27">
        <v>0.11</v>
      </c>
      <c r="AI27" s="2">
        <v>3.64</v>
      </c>
      <c r="AJ27">
        <v>100.3</v>
      </c>
      <c r="AK27">
        <v>10</v>
      </c>
      <c r="AL27">
        <v>1</v>
      </c>
      <c r="AM27">
        <v>87</v>
      </c>
      <c r="AN27">
        <v>110</v>
      </c>
      <c r="AO27">
        <v>16</v>
      </c>
      <c r="AP27">
        <v>50</v>
      </c>
      <c r="AQ27">
        <v>50</v>
      </c>
      <c r="AR27">
        <v>16</v>
      </c>
      <c r="AS27">
        <v>1.3</v>
      </c>
      <c r="AT27">
        <v>7</v>
      </c>
      <c r="AU27">
        <v>61</v>
      </c>
      <c r="AV27">
        <v>303</v>
      </c>
      <c r="AW27">
        <v>9.6999999999999993</v>
      </c>
      <c r="AX27">
        <v>129</v>
      </c>
      <c r="AY27">
        <v>2.5</v>
      </c>
      <c r="AZ27">
        <v>1</v>
      </c>
      <c r="BA27">
        <v>0.25</v>
      </c>
      <c r="BB27">
        <v>0.05</v>
      </c>
      <c r="BC27">
        <v>0.5</v>
      </c>
      <c r="BD27">
        <v>0.4</v>
      </c>
      <c r="BE27">
        <v>2.1</v>
      </c>
      <c r="BF27">
        <v>409</v>
      </c>
      <c r="BG27">
        <v>0.2</v>
      </c>
      <c r="BH27">
        <v>26.5</v>
      </c>
      <c r="BI27">
        <v>52.4</v>
      </c>
      <c r="BJ27">
        <v>6.08</v>
      </c>
      <c r="BK27">
        <v>22.7</v>
      </c>
      <c r="BL27">
        <v>3.89</v>
      </c>
      <c r="BM27">
        <v>0.98199999999999998</v>
      </c>
      <c r="BN27">
        <v>2.68</v>
      </c>
      <c r="BO27">
        <v>0.36</v>
      </c>
      <c r="BP27">
        <v>1.89</v>
      </c>
      <c r="BQ27">
        <v>0.35</v>
      </c>
      <c r="BR27">
        <v>1.02</v>
      </c>
      <c r="BS27">
        <v>0.158</v>
      </c>
      <c r="BT27">
        <v>1.05</v>
      </c>
      <c r="BU27">
        <v>0.151</v>
      </c>
      <c r="BV27">
        <v>3.1</v>
      </c>
      <c r="BW27">
        <v>1.33</v>
      </c>
      <c r="BX27">
        <v>0.25</v>
      </c>
      <c r="BY27">
        <v>2.5000000000000001E-2</v>
      </c>
      <c r="BZ27">
        <v>6</v>
      </c>
      <c r="CA27">
        <v>5.2</v>
      </c>
      <c r="CB27">
        <v>1.62</v>
      </c>
      <c r="CC27">
        <v>4.38</v>
      </c>
      <c r="CD27" s="2">
        <v>3.26</v>
      </c>
      <c r="CE27">
        <v>99.93</v>
      </c>
      <c r="CF27">
        <v>9.5</v>
      </c>
      <c r="CG27">
        <v>0.14000000000000001</v>
      </c>
      <c r="CH27">
        <v>0.44</v>
      </c>
      <c r="CI27">
        <v>0.05</v>
      </c>
      <c r="CJ27">
        <v>0.01</v>
      </c>
      <c r="CK27">
        <v>0.5</v>
      </c>
      <c r="CL27">
        <v>0.1</v>
      </c>
      <c r="CM27">
        <v>18.2</v>
      </c>
      <c r="CN27">
        <v>87</v>
      </c>
      <c r="CO27">
        <v>63</v>
      </c>
      <c r="CP27">
        <v>0.1</v>
      </c>
      <c r="CQ27">
        <v>26</v>
      </c>
      <c r="CR27">
        <v>59</v>
      </c>
      <c r="CS27">
        <v>339</v>
      </c>
      <c r="CT27">
        <v>1</v>
      </c>
      <c r="CU27">
        <v>7</v>
      </c>
      <c r="CV27">
        <v>74.400000000000006</v>
      </c>
    </row>
    <row r="28" spans="1:100" x14ac:dyDescent="0.25">
      <c r="A28" t="s">
        <v>184</v>
      </c>
      <c r="B28" t="s">
        <v>185</v>
      </c>
      <c r="C28" s="1" t="str">
        <f t="shared" si="0"/>
        <v>22:0011</v>
      </c>
      <c r="D28" s="1" t="str">
        <f t="shared" si="10"/>
        <v>22:0008</v>
      </c>
      <c r="E28" t="s">
        <v>173</v>
      </c>
      <c r="F28" t="s">
        <v>186</v>
      </c>
      <c r="H28">
        <v>63.024131699999998</v>
      </c>
      <c r="I28">
        <v>-92.210731699999997</v>
      </c>
      <c r="J28" s="1" t="str">
        <f t="shared" si="11"/>
        <v>Whole</v>
      </c>
      <c r="K28" s="1" t="str">
        <f t="shared" si="12"/>
        <v>Rock crushing (ActLabs RX1)</v>
      </c>
      <c r="L28">
        <v>658253</v>
      </c>
      <c r="M28">
        <v>2.5</v>
      </c>
      <c r="P28">
        <v>3</v>
      </c>
      <c r="Q28">
        <v>1.01</v>
      </c>
      <c r="R28">
        <v>2</v>
      </c>
      <c r="S28">
        <v>0.44</v>
      </c>
      <c r="T28">
        <v>6.81</v>
      </c>
      <c r="U28">
        <v>0.61</v>
      </c>
      <c r="V28">
        <v>4.5999999999999996</v>
      </c>
      <c r="W28">
        <v>2.5</v>
      </c>
      <c r="X28">
        <v>45.75</v>
      </c>
      <c r="Y28">
        <v>12.13</v>
      </c>
      <c r="AA28">
        <v>1.7</v>
      </c>
      <c r="AB28">
        <v>9.08</v>
      </c>
      <c r="AC28">
        <v>9.4E-2</v>
      </c>
      <c r="AD28">
        <v>7.1</v>
      </c>
      <c r="AE28">
        <v>1.546</v>
      </c>
      <c r="AF28">
        <v>2.69</v>
      </c>
      <c r="AG28">
        <v>3.92</v>
      </c>
      <c r="AH28">
        <v>1.64</v>
      </c>
      <c r="AI28" s="2">
        <v>8.84</v>
      </c>
      <c r="AJ28">
        <v>99.6</v>
      </c>
      <c r="AK28">
        <v>15</v>
      </c>
      <c r="AL28">
        <v>7</v>
      </c>
      <c r="AM28">
        <v>144</v>
      </c>
      <c r="AN28">
        <v>510</v>
      </c>
      <c r="AO28">
        <v>32</v>
      </c>
      <c r="AP28">
        <v>330</v>
      </c>
      <c r="AQ28">
        <v>50</v>
      </c>
      <c r="AR28">
        <v>17</v>
      </c>
      <c r="AS28">
        <v>1.7</v>
      </c>
      <c r="AT28">
        <v>9</v>
      </c>
      <c r="AU28">
        <v>219</v>
      </c>
      <c r="AV28">
        <v>2426</v>
      </c>
      <c r="AW28">
        <v>23.6</v>
      </c>
      <c r="AX28">
        <v>685</v>
      </c>
      <c r="AY28">
        <v>12.6</v>
      </c>
      <c r="AZ28">
        <v>1</v>
      </c>
      <c r="BA28">
        <v>2.9</v>
      </c>
      <c r="BB28">
        <v>0.05</v>
      </c>
      <c r="BC28">
        <v>2</v>
      </c>
      <c r="BD28">
        <v>0.8</v>
      </c>
      <c r="BE28">
        <v>30.6</v>
      </c>
      <c r="BF28">
        <v>5698</v>
      </c>
      <c r="BG28">
        <v>0.2</v>
      </c>
      <c r="BH28">
        <v>251</v>
      </c>
      <c r="BI28">
        <v>492</v>
      </c>
      <c r="BJ28">
        <v>57.7</v>
      </c>
      <c r="BK28">
        <v>210</v>
      </c>
      <c r="BL28">
        <v>30.3</v>
      </c>
      <c r="BM28">
        <v>6.99</v>
      </c>
      <c r="BN28">
        <v>14.8</v>
      </c>
      <c r="BO28">
        <v>1.43</v>
      </c>
      <c r="BP28">
        <v>5.79</v>
      </c>
      <c r="BQ28">
        <v>0.84</v>
      </c>
      <c r="BR28">
        <v>1.95</v>
      </c>
      <c r="BS28">
        <v>0.22600000000000001</v>
      </c>
      <c r="BT28">
        <v>1.1599999999999999</v>
      </c>
      <c r="BU28">
        <v>0.16200000000000001</v>
      </c>
      <c r="BV28">
        <v>14.9</v>
      </c>
      <c r="BW28">
        <v>0.67</v>
      </c>
      <c r="BX28">
        <v>1.1000000000000001</v>
      </c>
      <c r="BY28">
        <v>1.03</v>
      </c>
      <c r="BZ28">
        <v>92</v>
      </c>
      <c r="CA28">
        <v>24.2</v>
      </c>
      <c r="CB28">
        <v>3.6</v>
      </c>
      <c r="CC28">
        <v>6.81</v>
      </c>
      <c r="CD28" s="2">
        <v>8.32</v>
      </c>
      <c r="CE28">
        <v>99.08</v>
      </c>
      <c r="CF28">
        <v>8.6999999999999993</v>
      </c>
      <c r="CG28">
        <v>0.18</v>
      </c>
      <c r="CH28">
        <v>0.66</v>
      </c>
      <c r="CI28">
        <v>0.9</v>
      </c>
      <c r="CJ28">
        <v>0.01</v>
      </c>
      <c r="CK28">
        <v>0.5</v>
      </c>
      <c r="CL28">
        <v>0.1</v>
      </c>
      <c r="CM28">
        <v>36.5</v>
      </c>
      <c r="CN28">
        <v>198</v>
      </c>
      <c r="CO28">
        <v>66.7</v>
      </c>
      <c r="CP28">
        <v>0.1</v>
      </c>
      <c r="CQ28">
        <v>106</v>
      </c>
      <c r="CR28">
        <v>379</v>
      </c>
      <c r="CS28">
        <v>730</v>
      </c>
      <c r="CT28">
        <v>2</v>
      </c>
      <c r="CU28">
        <v>125</v>
      </c>
      <c r="CV28">
        <v>140</v>
      </c>
    </row>
    <row r="29" spans="1:100" x14ac:dyDescent="0.25">
      <c r="A29" t="s">
        <v>187</v>
      </c>
      <c r="B29" t="s">
        <v>188</v>
      </c>
      <c r="C29" s="1" t="str">
        <f t="shared" si="0"/>
        <v>22:0011</v>
      </c>
      <c r="D29" s="1" t="str">
        <f t="shared" si="10"/>
        <v>22:0008</v>
      </c>
      <c r="E29" t="s">
        <v>173</v>
      </c>
      <c r="F29" t="s">
        <v>189</v>
      </c>
      <c r="H29">
        <v>63.024131699999998</v>
      </c>
      <c r="I29">
        <v>-92.210731699999997</v>
      </c>
      <c r="J29" s="1" t="str">
        <f t="shared" si="11"/>
        <v>Whole</v>
      </c>
      <c r="K29" s="1" t="str">
        <f t="shared" si="12"/>
        <v>Rock crushing (ActLabs RX1)</v>
      </c>
      <c r="L29">
        <v>658254</v>
      </c>
      <c r="M29">
        <v>22</v>
      </c>
      <c r="P29">
        <v>9</v>
      </c>
      <c r="Q29">
        <v>1.03</v>
      </c>
      <c r="R29">
        <v>1.34</v>
      </c>
      <c r="S29">
        <v>0.54</v>
      </c>
      <c r="T29">
        <v>4.6100000000000003</v>
      </c>
      <c r="U29">
        <v>0.57999999999999996</v>
      </c>
      <c r="V29">
        <v>5.5</v>
      </c>
      <c r="W29">
        <v>13</v>
      </c>
      <c r="X29">
        <v>45.95</v>
      </c>
      <c r="Y29">
        <v>11.97</v>
      </c>
      <c r="AA29">
        <v>1.21</v>
      </c>
      <c r="AB29">
        <v>8.2799999999999994</v>
      </c>
      <c r="AC29">
        <v>9.6000000000000002E-2</v>
      </c>
      <c r="AD29">
        <v>7.51</v>
      </c>
      <c r="AE29">
        <v>1.452</v>
      </c>
      <c r="AF29">
        <v>3.36</v>
      </c>
      <c r="AG29">
        <v>4.45</v>
      </c>
      <c r="AH29">
        <v>1.77</v>
      </c>
      <c r="AI29" s="2">
        <v>6.8</v>
      </c>
      <c r="AJ29">
        <v>98.97</v>
      </c>
      <c r="AK29">
        <v>17</v>
      </c>
      <c r="AL29">
        <v>7</v>
      </c>
      <c r="AM29">
        <v>145</v>
      </c>
      <c r="AN29">
        <v>320</v>
      </c>
      <c r="AO29">
        <v>31</v>
      </c>
      <c r="AP29">
        <v>260</v>
      </c>
      <c r="AQ29">
        <v>40</v>
      </c>
      <c r="AR29">
        <v>17</v>
      </c>
      <c r="AS29">
        <v>1.8</v>
      </c>
      <c r="AT29">
        <v>11</v>
      </c>
      <c r="AU29">
        <v>167</v>
      </c>
      <c r="AV29">
        <v>3177</v>
      </c>
      <c r="AW29">
        <v>24.8</v>
      </c>
      <c r="AX29">
        <v>729</v>
      </c>
      <c r="AY29">
        <v>13.2</v>
      </c>
      <c r="AZ29">
        <v>1</v>
      </c>
      <c r="BA29">
        <v>4.2</v>
      </c>
      <c r="BB29">
        <v>0.05</v>
      </c>
      <c r="BC29">
        <v>2</v>
      </c>
      <c r="BD29">
        <v>0.9</v>
      </c>
      <c r="BE29">
        <v>18.2</v>
      </c>
      <c r="BF29">
        <v>7255</v>
      </c>
      <c r="BG29">
        <v>13.6</v>
      </c>
      <c r="BH29">
        <v>265</v>
      </c>
      <c r="BI29">
        <v>509</v>
      </c>
      <c r="BJ29">
        <v>60.1</v>
      </c>
      <c r="BK29">
        <v>215</v>
      </c>
      <c r="BL29">
        <v>31.8</v>
      </c>
      <c r="BM29">
        <v>7.27</v>
      </c>
      <c r="BN29">
        <v>15.5</v>
      </c>
      <c r="BO29">
        <v>1.5</v>
      </c>
      <c r="BP29">
        <v>6.22</v>
      </c>
      <c r="BQ29">
        <v>0.85</v>
      </c>
      <c r="BR29">
        <v>2.0099999999999998</v>
      </c>
      <c r="BS29">
        <v>0.23799999999999999</v>
      </c>
      <c r="BT29">
        <v>1.25</v>
      </c>
      <c r="BU29">
        <v>0.16600000000000001</v>
      </c>
      <c r="BV29">
        <v>10.3</v>
      </c>
      <c r="BW29">
        <v>0.69</v>
      </c>
      <c r="BX29">
        <v>0.25</v>
      </c>
      <c r="BY29">
        <v>0.65</v>
      </c>
      <c r="BZ29">
        <v>715</v>
      </c>
      <c r="CA29">
        <v>25.3</v>
      </c>
      <c r="CB29">
        <v>3.7</v>
      </c>
      <c r="CC29">
        <v>7.33</v>
      </c>
      <c r="CD29" s="2">
        <v>6.18</v>
      </c>
      <c r="CE29">
        <v>98.36</v>
      </c>
      <c r="CF29">
        <v>8.1</v>
      </c>
      <c r="CG29">
        <v>9.84</v>
      </c>
      <c r="CH29">
        <v>0.38</v>
      </c>
      <c r="CI29">
        <v>1.1000000000000001</v>
      </c>
      <c r="CJ29">
        <v>0.81</v>
      </c>
      <c r="CK29">
        <v>3</v>
      </c>
      <c r="CL29">
        <v>0.3</v>
      </c>
      <c r="CM29">
        <v>34.700000000000003</v>
      </c>
      <c r="CN29">
        <v>126</v>
      </c>
      <c r="CO29">
        <v>56.7</v>
      </c>
      <c r="CP29">
        <v>0.1</v>
      </c>
      <c r="CQ29">
        <v>179</v>
      </c>
      <c r="CR29">
        <v>287</v>
      </c>
      <c r="CS29">
        <v>750</v>
      </c>
      <c r="CT29">
        <v>0.5</v>
      </c>
      <c r="CU29">
        <v>776</v>
      </c>
      <c r="CV29">
        <v>126</v>
      </c>
    </row>
    <row r="30" spans="1:100" x14ac:dyDescent="0.25">
      <c r="A30" t="s">
        <v>190</v>
      </c>
      <c r="B30" t="s">
        <v>191</v>
      </c>
      <c r="C30" s="1" t="str">
        <f t="shared" si="0"/>
        <v>22:0011</v>
      </c>
      <c r="D30" s="1" t="str">
        <f>HYPERLINK("http://geochem.nrcan.gc.ca/cdogs/content/svy/svy_e.htm", "")</f>
        <v/>
      </c>
      <c r="G30" s="1" t="str">
        <f>HYPERLINK("http://geochem.nrcan.gc.ca/cdogs/content/cr_/cr_00214_e.htm", "214")</f>
        <v>214</v>
      </c>
      <c r="J30" t="s">
        <v>124</v>
      </c>
      <c r="K30" t="s">
        <v>125</v>
      </c>
      <c r="P30">
        <v>35</v>
      </c>
      <c r="Q30">
        <v>1</v>
      </c>
      <c r="T30">
        <v>3.25</v>
      </c>
      <c r="X30">
        <v>49.84</v>
      </c>
      <c r="Y30">
        <v>21.11</v>
      </c>
      <c r="AB30">
        <v>0.5</v>
      </c>
      <c r="AC30">
        <v>0.106</v>
      </c>
      <c r="AD30">
        <v>8.02</v>
      </c>
      <c r="AE30">
        <v>0.28999999999999998</v>
      </c>
      <c r="AF30">
        <v>6.97</v>
      </c>
      <c r="AG30">
        <v>1.67</v>
      </c>
      <c r="AH30">
        <v>0.12</v>
      </c>
      <c r="AI30" s="2">
        <v>5.29</v>
      </c>
      <c r="AJ30">
        <v>100</v>
      </c>
      <c r="AK30">
        <v>1</v>
      </c>
      <c r="AL30">
        <v>3</v>
      </c>
      <c r="AM30">
        <v>11</v>
      </c>
      <c r="AN30">
        <v>10</v>
      </c>
      <c r="AO30">
        <v>0.5</v>
      </c>
      <c r="AP30">
        <v>10</v>
      </c>
      <c r="AQ30">
        <v>5</v>
      </c>
      <c r="AR30">
        <v>34</v>
      </c>
      <c r="AS30">
        <v>1.4</v>
      </c>
      <c r="AT30">
        <v>2.5</v>
      </c>
      <c r="AU30">
        <v>53</v>
      </c>
      <c r="AV30">
        <v>1240</v>
      </c>
      <c r="AW30">
        <v>107</v>
      </c>
      <c r="AX30">
        <v>542</v>
      </c>
      <c r="AY30">
        <v>10.8</v>
      </c>
      <c r="AZ30">
        <v>1</v>
      </c>
      <c r="BA30">
        <v>2.1</v>
      </c>
      <c r="BB30">
        <v>0.05</v>
      </c>
      <c r="BC30">
        <v>6</v>
      </c>
      <c r="BD30">
        <v>0.1</v>
      </c>
      <c r="BE30">
        <v>1.5</v>
      </c>
      <c r="BF30">
        <v>351</v>
      </c>
      <c r="BG30">
        <v>0.05</v>
      </c>
      <c r="BH30">
        <v>59.8</v>
      </c>
      <c r="BI30">
        <v>123</v>
      </c>
      <c r="BJ30">
        <v>15.2</v>
      </c>
      <c r="BK30">
        <v>58.3</v>
      </c>
      <c r="BL30">
        <v>12.9</v>
      </c>
      <c r="BM30">
        <v>2.0099999999999998</v>
      </c>
      <c r="BN30">
        <v>13</v>
      </c>
      <c r="BO30">
        <v>2.58</v>
      </c>
      <c r="BP30">
        <v>17.399999999999999</v>
      </c>
      <c r="BQ30">
        <v>3.9</v>
      </c>
      <c r="BR30">
        <v>13.2</v>
      </c>
      <c r="BS30">
        <v>2.21</v>
      </c>
      <c r="BT30">
        <v>14.4</v>
      </c>
      <c r="BU30">
        <v>1.98</v>
      </c>
      <c r="BV30">
        <v>9.6</v>
      </c>
      <c r="BW30">
        <v>0.79</v>
      </c>
      <c r="BX30">
        <v>0.25</v>
      </c>
      <c r="BY30">
        <v>2.5000000000000001E-2</v>
      </c>
      <c r="BZ30">
        <v>9</v>
      </c>
      <c r="CA30">
        <v>2.21</v>
      </c>
      <c r="CB30">
        <v>1.36</v>
      </c>
      <c r="CC30">
        <v>6.1</v>
      </c>
      <c r="CD30" s="2"/>
      <c r="CK30">
        <v>0.5</v>
      </c>
      <c r="CL30">
        <v>0.1</v>
      </c>
      <c r="CM30">
        <v>2.7</v>
      </c>
      <c r="CN30">
        <v>12</v>
      </c>
      <c r="CO30">
        <v>5.4</v>
      </c>
      <c r="CP30">
        <v>0.1</v>
      </c>
      <c r="CQ30">
        <v>41</v>
      </c>
      <c r="CR30">
        <v>9</v>
      </c>
      <c r="CS30">
        <v>811</v>
      </c>
      <c r="CT30">
        <v>0.5</v>
      </c>
      <c r="CU30">
        <v>10</v>
      </c>
      <c r="CV30">
        <v>116</v>
      </c>
    </row>
    <row r="31" spans="1:100" x14ac:dyDescent="0.25">
      <c r="A31" t="s">
        <v>192</v>
      </c>
      <c r="B31" t="s">
        <v>193</v>
      </c>
      <c r="C31" s="1" t="str">
        <f t="shared" si="0"/>
        <v>22:0011</v>
      </c>
      <c r="D31" s="1" t="str">
        <f t="shared" ref="D31:D36" si="13">HYPERLINK("http://geochem.nrcan.gc.ca/cdogs/content/svy/svy220008_e.htm", "22:0008")</f>
        <v>22:0008</v>
      </c>
      <c r="E31" t="s">
        <v>173</v>
      </c>
      <c r="F31" t="s">
        <v>194</v>
      </c>
      <c r="H31">
        <v>63.024131699999998</v>
      </c>
      <c r="I31">
        <v>-92.210731699999997</v>
      </c>
      <c r="J31" s="1" t="str">
        <f t="shared" ref="J31:J36" si="14">HYPERLINK("http://geochem.nrcan.gc.ca/cdogs/content/kwd/kwd020033_e.htm", "Whole")</f>
        <v>Whole</v>
      </c>
      <c r="K31" s="1" t="str">
        <f t="shared" ref="K31:K36" si="15">HYPERLINK("http://geochem.nrcan.gc.ca/cdogs/content/kwd/kwd080069_e.htm", "Rock crushing (ActLabs RX1)")</f>
        <v>Rock crushing (ActLabs RX1)</v>
      </c>
      <c r="L31">
        <v>658255</v>
      </c>
      <c r="M31">
        <v>2.5</v>
      </c>
      <c r="P31">
        <v>40</v>
      </c>
      <c r="Q31">
        <v>1</v>
      </c>
      <c r="R31">
        <v>0.73</v>
      </c>
      <c r="S31">
        <v>0.17</v>
      </c>
      <c r="T31">
        <v>2.38</v>
      </c>
      <c r="U31">
        <v>5.0000000000000001E-3</v>
      </c>
      <c r="V31">
        <v>3.8</v>
      </c>
      <c r="W31">
        <v>2.5</v>
      </c>
      <c r="X31">
        <v>65.27</v>
      </c>
      <c r="Y31">
        <v>14.44</v>
      </c>
      <c r="AA31">
        <v>0.56999999999999995</v>
      </c>
      <c r="AB31">
        <v>1.86</v>
      </c>
      <c r="AC31">
        <v>4.2000000000000003E-2</v>
      </c>
      <c r="AD31">
        <v>2.14</v>
      </c>
      <c r="AE31">
        <v>0.496</v>
      </c>
      <c r="AF31">
        <v>6.12</v>
      </c>
      <c r="AG31">
        <v>1.69</v>
      </c>
      <c r="AH31">
        <v>0.11</v>
      </c>
      <c r="AI31" s="2">
        <v>3.23</v>
      </c>
      <c r="AJ31">
        <v>100.2</v>
      </c>
      <c r="AK31">
        <v>11</v>
      </c>
      <c r="AL31">
        <v>1</v>
      </c>
      <c r="AM31">
        <v>90</v>
      </c>
      <c r="AN31">
        <v>110</v>
      </c>
      <c r="AO31">
        <v>17</v>
      </c>
      <c r="AP31">
        <v>60</v>
      </c>
      <c r="AQ31">
        <v>30</v>
      </c>
      <c r="AR31">
        <v>16</v>
      </c>
      <c r="AS31">
        <v>1.5</v>
      </c>
      <c r="AT31">
        <v>10</v>
      </c>
      <c r="AU31">
        <v>104</v>
      </c>
      <c r="AV31">
        <v>680</v>
      </c>
      <c r="AW31">
        <v>10.199999999999999</v>
      </c>
      <c r="AX31">
        <v>126</v>
      </c>
      <c r="AY31">
        <v>2.4</v>
      </c>
      <c r="AZ31">
        <v>3</v>
      </c>
      <c r="BA31">
        <v>0.25</v>
      </c>
      <c r="BB31">
        <v>0.05</v>
      </c>
      <c r="BC31">
        <v>0.5</v>
      </c>
      <c r="BD31">
        <v>0.1</v>
      </c>
      <c r="BE31">
        <v>13.3</v>
      </c>
      <c r="BF31">
        <v>573</v>
      </c>
      <c r="BG31">
        <v>0.6</v>
      </c>
      <c r="BH31">
        <v>27.1</v>
      </c>
      <c r="BI31">
        <v>51.6</v>
      </c>
      <c r="BJ31">
        <v>6.04</v>
      </c>
      <c r="BK31">
        <v>21.9</v>
      </c>
      <c r="BL31">
        <v>3.6</v>
      </c>
      <c r="BM31">
        <v>1.03</v>
      </c>
      <c r="BN31">
        <v>2.46</v>
      </c>
      <c r="BO31">
        <v>0.36</v>
      </c>
      <c r="BP31">
        <v>1.9</v>
      </c>
      <c r="BQ31">
        <v>0.39</v>
      </c>
      <c r="BR31">
        <v>1.08</v>
      </c>
      <c r="BS31">
        <v>0.16600000000000001</v>
      </c>
      <c r="BT31">
        <v>1.07</v>
      </c>
      <c r="BU31">
        <v>0.161</v>
      </c>
      <c r="BV31">
        <v>3</v>
      </c>
      <c r="BW31">
        <v>0.38</v>
      </c>
      <c r="BX31">
        <v>0.25</v>
      </c>
      <c r="BY31">
        <v>0.18</v>
      </c>
      <c r="BZ31">
        <v>17</v>
      </c>
      <c r="CA31">
        <v>4.9000000000000004</v>
      </c>
      <c r="CB31">
        <v>1.49</v>
      </c>
      <c r="CC31">
        <v>4.8</v>
      </c>
      <c r="CD31" s="2">
        <v>2.8</v>
      </c>
      <c r="CE31">
        <v>99.76</v>
      </c>
      <c r="CF31">
        <v>13.3</v>
      </c>
      <c r="CG31">
        <v>0.49</v>
      </c>
      <c r="CH31">
        <v>0.1</v>
      </c>
      <c r="CI31">
        <v>0.05</v>
      </c>
      <c r="CJ31">
        <v>0.01</v>
      </c>
      <c r="CK31">
        <v>0.5</v>
      </c>
      <c r="CL31">
        <v>0.1</v>
      </c>
      <c r="CM31">
        <v>19.7</v>
      </c>
      <c r="CN31">
        <v>87</v>
      </c>
      <c r="CO31">
        <v>44</v>
      </c>
      <c r="CP31">
        <v>0.1</v>
      </c>
      <c r="CQ31">
        <v>19</v>
      </c>
      <c r="CR31">
        <v>63</v>
      </c>
      <c r="CS31">
        <v>358</v>
      </c>
      <c r="CT31">
        <v>2</v>
      </c>
      <c r="CU31">
        <v>21</v>
      </c>
      <c r="CV31">
        <v>69.099999999999994</v>
      </c>
    </row>
    <row r="32" spans="1:100" x14ac:dyDescent="0.25">
      <c r="A32" t="s">
        <v>195</v>
      </c>
      <c r="B32" t="s">
        <v>196</v>
      </c>
      <c r="C32" s="1" t="str">
        <f t="shared" si="0"/>
        <v>22:0011</v>
      </c>
      <c r="D32" s="1" t="str">
        <f t="shared" si="13"/>
        <v>22:0008</v>
      </c>
      <c r="E32" t="s">
        <v>173</v>
      </c>
      <c r="F32" t="s">
        <v>197</v>
      </c>
      <c r="H32">
        <v>63.024131699999998</v>
      </c>
      <c r="I32">
        <v>-92.210731699999997</v>
      </c>
      <c r="J32" s="1" t="str">
        <f t="shared" si="14"/>
        <v>Whole</v>
      </c>
      <c r="K32" s="1" t="str">
        <f t="shared" si="15"/>
        <v>Rock crushing (ActLabs RX1)</v>
      </c>
      <c r="L32">
        <v>658256</v>
      </c>
      <c r="M32">
        <v>1090</v>
      </c>
      <c r="P32">
        <v>4</v>
      </c>
      <c r="Q32">
        <v>1.04</v>
      </c>
      <c r="R32">
        <v>0.97</v>
      </c>
      <c r="S32">
        <v>0.2</v>
      </c>
      <c r="T32">
        <v>2.74</v>
      </c>
      <c r="U32">
        <v>5.0000000000000001E-3</v>
      </c>
      <c r="V32">
        <v>13.5</v>
      </c>
      <c r="W32">
        <v>10</v>
      </c>
      <c r="X32">
        <v>60.12</v>
      </c>
      <c r="Y32">
        <v>9.0399999999999991</v>
      </c>
      <c r="AA32">
        <v>5.51</v>
      </c>
      <c r="AB32">
        <v>1.77</v>
      </c>
      <c r="AC32">
        <v>3.7999999999999999E-2</v>
      </c>
      <c r="AD32">
        <v>2.61</v>
      </c>
      <c r="AE32">
        <v>0.20399999999999999</v>
      </c>
      <c r="AF32">
        <v>7.0000000000000007E-2</v>
      </c>
      <c r="AG32">
        <v>1.19</v>
      </c>
      <c r="AH32">
        <v>0.17</v>
      </c>
      <c r="AI32" s="2">
        <v>5.21</v>
      </c>
      <c r="AJ32">
        <v>100.9</v>
      </c>
      <c r="AK32">
        <v>3</v>
      </c>
      <c r="AL32">
        <v>1</v>
      </c>
      <c r="AM32">
        <v>30</v>
      </c>
      <c r="AN32">
        <v>40</v>
      </c>
      <c r="AO32">
        <v>4</v>
      </c>
      <c r="AP32">
        <v>10</v>
      </c>
      <c r="AQ32">
        <v>5</v>
      </c>
      <c r="AR32">
        <v>12</v>
      </c>
      <c r="AS32">
        <v>3</v>
      </c>
      <c r="AT32">
        <v>284</v>
      </c>
      <c r="AU32">
        <v>44</v>
      </c>
      <c r="AV32">
        <v>154</v>
      </c>
      <c r="AW32">
        <v>6</v>
      </c>
      <c r="AX32">
        <v>83</v>
      </c>
      <c r="AY32">
        <v>0.1</v>
      </c>
      <c r="AZ32">
        <v>1</v>
      </c>
      <c r="BA32">
        <v>0.25</v>
      </c>
      <c r="BB32">
        <v>0.05</v>
      </c>
      <c r="BC32">
        <v>0.5</v>
      </c>
      <c r="BD32">
        <v>0.1</v>
      </c>
      <c r="BE32">
        <v>1.7</v>
      </c>
      <c r="BF32">
        <v>435</v>
      </c>
      <c r="BG32">
        <v>0.1</v>
      </c>
      <c r="BH32">
        <v>12.8</v>
      </c>
      <c r="BI32">
        <v>24.1</v>
      </c>
      <c r="BJ32">
        <v>2.7</v>
      </c>
      <c r="BK32">
        <v>9.7200000000000006</v>
      </c>
      <c r="BL32">
        <v>1.76</v>
      </c>
      <c r="BM32">
        <v>0.54200000000000004</v>
      </c>
      <c r="BN32">
        <v>1.28</v>
      </c>
      <c r="BO32">
        <v>0.18</v>
      </c>
      <c r="BP32">
        <v>0.97</v>
      </c>
      <c r="BQ32">
        <v>0.21</v>
      </c>
      <c r="BR32">
        <v>0.59</v>
      </c>
      <c r="BS32">
        <v>9.1999999999999998E-2</v>
      </c>
      <c r="BT32">
        <v>0.59</v>
      </c>
      <c r="BU32">
        <v>9.1999999999999998E-2</v>
      </c>
      <c r="BV32">
        <v>1.9</v>
      </c>
      <c r="BW32">
        <v>0.2</v>
      </c>
      <c r="BX32">
        <v>0.25</v>
      </c>
      <c r="BY32">
        <v>2.5000000000000001E-2</v>
      </c>
      <c r="BZ32">
        <v>2.5</v>
      </c>
      <c r="CA32">
        <v>2.76</v>
      </c>
      <c r="CB32">
        <v>0.97</v>
      </c>
      <c r="CC32">
        <v>20.52</v>
      </c>
      <c r="CD32" s="2">
        <v>3.7</v>
      </c>
      <c r="CE32">
        <v>99.44</v>
      </c>
      <c r="CF32">
        <v>316</v>
      </c>
      <c r="CG32">
        <v>0.13</v>
      </c>
      <c r="CH32">
        <v>0.41</v>
      </c>
      <c r="CI32">
        <v>0.05</v>
      </c>
      <c r="CJ32">
        <v>0.01</v>
      </c>
      <c r="CK32">
        <v>0.5</v>
      </c>
      <c r="CL32">
        <v>0.1</v>
      </c>
      <c r="CM32">
        <v>5.2</v>
      </c>
      <c r="CN32">
        <v>54</v>
      </c>
      <c r="CO32">
        <v>10.6</v>
      </c>
      <c r="CP32">
        <v>0.1</v>
      </c>
      <c r="CQ32">
        <v>20</v>
      </c>
      <c r="CR32">
        <v>12</v>
      </c>
      <c r="CS32">
        <v>296</v>
      </c>
      <c r="CT32">
        <v>2</v>
      </c>
      <c r="CU32">
        <v>5</v>
      </c>
      <c r="CV32">
        <v>75.099999999999994</v>
      </c>
    </row>
    <row r="33" spans="1:102" x14ac:dyDescent="0.25">
      <c r="A33" t="s">
        <v>198</v>
      </c>
      <c r="B33" t="s">
        <v>199</v>
      </c>
      <c r="C33" s="1" t="str">
        <f t="shared" si="0"/>
        <v>22:0011</v>
      </c>
      <c r="D33" s="1" t="str">
        <f t="shared" si="13"/>
        <v>22:0008</v>
      </c>
      <c r="E33" t="s">
        <v>173</v>
      </c>
      <c r="F33" t="s">
        <v>200</v>
      </c>
      <c r="H33">
        <v>63.024131699999998</v>
      </c>
      <c r="I33">
        <v>-92.210731699999997</v>
      </c>
      <c r="J33" s="1" t="str">
        <f t="shared" si="14"/>
        <v>Whole</v>
      </c>
      <c r="K33" s="1" t="str">
        <f t="shared" si="15"/>
        <v>Rock crushing (ActLabs RX1)</v>
      </c>
      <c r="L33">
        <v>658257</v>
      </c>
      <c r="M33">
        <v>2.5</v>
      </c>
      <c r="P33">
        <v>14</v>
      </c>
      <c r="Q33">
        <v>1.01</v>
      </c>
      <c r="R33">
        <v>0.84</v>
      </c>
      <c r="S33">
        <v>0.09</v>
      </c>
      <c r="T33">
        <v>2.83</v>
      </c>
      <c r="U33">
        <v>5.0000000000000001E-3</v>
      </c>
      <c r="V33">
        <v>12.2</v>
      </c>
      <c r="W33">
        <v>7</v>
      </c>
      <c r="X33">
        <v>59.55</v>
      </c>
      <c r="Y33">
        <v>11.55</v>
      </c>
      <c r="AA33">
        <v>3.19</v>
      </c>
      <c r="AB33">
        <v>1.49</v>
      </c>
      <c r="AC33">
        <v>4.8000000000000001E-2</v>
      </c>
      <c r="AD33">
        <v>3.06</v>
      </c>
      <c r="AE33">
        <v>0.33600000000000002</v>
      </c>
      <c r="AF33">
        <v>2.58</v>
      </c>
      <c r="AG33">
        <v>0.17</v>
      </c>
      <c r="AH33">
        <v>0.13</v>
      </c>
      <c r="AI33" s="2">
        <v>5.27</v>
      </c>
      <c r="AJ33">
        <v>100.9</v>
      </c>
      <c r="AK33">
        <v>6</v>
      </c>
      <c r="AL33">
        <v>0.5</v>
      </c>
      <c r="AM33">
        <v>56</v>
      </c>
      <c r="AN33">
        <v>40</v>
      </c>
      <c r="AO33">
        <v>7</v>
      </c>
      <c r="AP33">
        <v>20</v>
      </c>
      <c r="AQ33">
        <v>5</v>
      </c>
      <c r="AR33">
        <v>14</v>
      </c>
      <c r="AS33">
        <v>2.9</v>
      </c>
      <c r="AT33">
        <v>8</v>
      </c>
      <c r="AU33">
        <v>4</v>
      </c>
      <c r="AV33">
        <v>287</v>
      </c>
      <c r="AW33">
        <v>5.4</v>
      </c>
      <c r="AX33">
        <v>96</v>
      </c>
      <c r="AY33">
        <v>1</v>
      </c>
      <c r="AZ33">
        <v>1</v>
      </c>
      <c r="BA33">
        <v>0.25</v>
      </c>
      <c r="BB33">
        <v>0.05</v>
      </c>
      <c r="BC33">
        <v>0.5</v>
      </c>
      <c r="BD33">
        <v>0.1</v>
      </c>
      <c r="BE33">
        <v>0.2</v>
      </c>
      <c r="BF33">
        <v>35</v>
      </c>
      <c r="BG33">
        <v>0.05</v>
      </c>
      <c r="BH33">
        <v>12.7</v>
      </c>
      <c r="BI33">
        <v>24.8</v>
      </c>
      <c r="BJ33">
        <v>2.89</v>
      </c>
      <c r="BK33">
        <v>10.7</v>
      </c>
      <c r="BL33">
        <v>1.86</v>
      </c>
      <c r="BM33">
        <v>0.6</v>
      </c>
      <c r="BN33">
        <v>1.31</v>
      </c>
      <c r="BO33">
        <v>0.19</v>
      </c>
      <c r="BP33">
        <v>1.02</v>
      </c>
      <c r="BQ33">
        <v>0.19</v>
      </c>
      <c r="BR33">
        <v>0.56000000000000005</v>
      </c>
      <c r="BS33">
        <v>8.5000000000000006E-2</v>
      </c>
      <c r="BT33">
        <v>0.54</v>
      </c>
      <c r="BU33">
        <v>8.4000000000000005E-2</v>
      </c>
      <c r="BV33">
        <v>2.2000000000000002</v>
      </c>
      <c r="BW33">
        <v>0.42</v>
      </c>
      <c r="BX33">
        <v>0.25</v>
      </c>
      <c r="BY33">
        <v>2.5000000000000001E-2</v>
      </c>
      <c r="BZ33">
        <v>2.5</v>
      </c>
      <c r="CA33">
        <v>2.91</v>
      </c>
      <c r="CB33">
        <v>0.82</v>
      </c>
      <c r="CC33">
        <v>16.760000000000002</v>
      </c>
      <c r="CD33" s="2">
        <v>3.9</v>
      </c>
      <c r="CE33">
        <v>99.56</v>
      </c>
      <c r="CF33">
        <v>9.8000000000000007</v>
      </c>
      <c r="CG33">
        <v>0.03</v>
      </c>
      <c r="CH33">
        <v>0.04</v>
      </c>
      <c r="CI33">
        <v>0.05</v>
      </c>
      <c r="CJ33">
        <v>0.01</v>
      </c>
      <c r="CK33">
        <v>0.5</v>
      </c>
      <c r="CL33">
        <v>0.1</v>
      </c>
      <c r="CM33">
        <v>8.4</v>
      </c>
      <c r="CN33">
        <v>45</v>
      </c>
      <c r="CO33">
        <v>6.9</v>
      </c>
      <c r="CP33">
        <v>0.1</v>
      </c>
      <c r="CQ33">
        <v>35</v>
      </c>
      <c r="CR33">
        <v>25</v>
      </c>
      <c r="CS33">
        <v>351</v>
      </c>
      <c r="CT33">
        <v>0.5</v>
      </c>
      <c r="CU33">
        <v>5</v>
      </c>
      <c r="CV33">
        <v>67.5</v>
      </c>
    </row>
    <row r="34" spans="1:102" x14ac:dyDescent="0.25">
      <c r="A34" t="s">
        <v>201</v>
      </c>
      <c r="B34" t="s">
        <v>202</v>
      </c>
      <c r="C34" s="1" t="str">
        <f t="shared" si="0"/>
        <v>22:0011</v>
      </c>
      <c r="D34" s="1" t="str">
        <f t="shared" si="13"/>
        <v>22:0008</v>
      </c>
      <c r="E34" t="s">
        <v>173</v>
      </c>
      <c r="F34" t="s">
        <v>203</v>
      </c>
      <c r="H34">
        <v>63.024131699999998</v>
      </c>
      <c r="I34">
        <v>-92.210731699999997</v>
      </c>
      <c r="J34" s="1" t="str">
        <f t="shared" si="14"/>
        <v>Whole</v>
      </c>
      <c r="K34" s="1" t="str">
        <f t="shared" si="15"/>
        <v>Rock crushing (ActLabs RX1)</v>
      </c>
      <c r="L34">
        <v>658258</v>
      </c>
      <c r="M34">
        <v>2.5</v>
      </c>
      <c r="P34">
        <v>35</v>
      </c>
      <c r="Q34">
        <v>1.05</v>
      </c>
      <c r="R34">
        <v>1.47</v>
      </c>
      <c r="S34">
        <v>0.01</v>
      </c>
      <c r="T34">
        <v>4.93</v>
      </c>
      <c r="U34">
        <v>5.0000000000000001E-3</v>
      </c>
      <c r="V34">
        <v>2.5</v>
      </c>
      <c r="W34">
        <v>2.5</v>
      </c>
      <c r="X34">
        <v>64.349999999999994</v>
      </c>
      <c r="Y34">
        <v>13.8</v>
      </c>
      <c r="AA34">
        <v>0.7</v>
      </c>
      <c r="AB34">
        <v>0.61</v>
      </c>
      <c r="AC34">
        <v>5.3999999999999999E-2</v>
      </c>
      <c r="AD34">
        <v>5.31</v>
      </c>
      <c r="AE34">
        <v>0.36099999999999999</v>
      </c>
      <c r="AF34">
        <v>4</v>
      </c>
      <c r="AG34">
        <v>2.09</v>
      </c>
      <c r="AH34">
        <v>7.0000000000000007E-2</v>
      </c>
      <c r="AI34" s="2">
        <v>6.21</v>
      </c>
      <c r="AJ34">
        <v>100.3</v>
      </c>
      <c r="AK34">
        <v>5</v>
      </c>
      <c r="AL34">
        <v>1</v>
      </c>
      <c r="AM34">
        <v>42</v>
      </c>
      <c r="AN34">
        <v>30</v>
      </c>
      <c r="AO34">
        <v>5</v>
      </c>
      <c r="AP34">
        <v>10</v>
      </c>
      <c r="AQ34">
        <v>5</v>
      </c>
      <c r="AR34">
        <v>14</v>
      </c>
      <c r="AS34">
        <v>1.3</v>
      </c>
      <c r="AT34">
        <v>27</v>
      </c>
      <c r="AU34">
        <v>62</v>
      </c>
      <c r="AV34">
        <v>303</v>
      </c>
      <c r="AW34">
        <v>6</v>
      </c>
      <c r="AX34">
        <v>94</v>
      </c>
      <c r="AY34">
        <v>1.5</v>
      </c>
      <c r="AZ34">
        <v>1</v>
      </c>
      <c r="BA34">
        <v>0.25</v>
      </c>
      <c r="BB34">
        <v>0.05</v>
      </c>
      <c r="BC34">
        <v>0.5</v>
      </c>
      <c r="BD34">
        <v>0.3</v>
      </c>
      <c r="BE34">
        <v>2.1</v>
      </c>
      <c r="BF34">
        <v>430</v>
      </c>
      <c r="BG34">
        <v>0.05</v>
      </c>
      <c r="BH34">
        <v>15.3</v>
      </c>
      <c r="BI34">
        <v>29.2</v>
      </c>
      <c r="BJ34">
        <v>3.33</v>
      </c>
      <c r="BK34">
        <v>11.9</v>
      </c>
      <c r="BL34">
        <v>1.97</v>
      </c>
      <c r="BM34">
        <v>0.57099999999999995</v>
      </c>
      <c r="BN34">
        <v>1.3</v>
      </c>
      <c r="BO34">
        <v>0.2</v>
      </c>
      <c r="BP34">
        <v>1.1100000000000001</v>
      </c>
      <c r="BQ34">
        <v>0.21</v>
      </c>
      <c r="BR34">
        <v>0.61</v>
      </c>
      <c r="BS34">
        <v>8.5999999999999993E-2</v>
      </c>
      <c r="BT34">
        <v>0.6</v>
      </c>
      <c r="BU34">
        <v>8.3000000000000004E-2</v>
      </c>
      <c r="BV34">
        <v>2.4</v>
      </c>
      <c r="BW34">
        <v>0.37</v>
      </c>
      <c r="BX34">
        <v>0.25</v>
      </c>
      <c r="BY34">
        <v>2.5000000000000001E-2</v>
      </c>
      <c r="BZ34">
        <v>7</v>
      </c>
      <c r="CA34">
        <v>2.34</v>
      </c>
      <c r="CB34">
        <v>0.9</v>
      </c>
      <c r="CC34">
        <v>3.48</v>
      </c>
      <c r="CD34" s="2">
        <v>5.93</v>
      </c>
      <c r="CE34">
        <v>100</v>
      </c>
      <c r="CF34">
        <v>35</v>
      </c>
      <c r="CG34">
        <v>0.03</v>
      </c>
      <c r="CH34">
        <v>0.4</v>
      </c>
      <c r="CI34">
        <v>0.05</v>
      </c>
      <c r="CJ34">
        <v>0.01</v>
      </c>
      <c r="CK34">
        <v>0.5</v>
      </c>
      <c r="CL34">
        <v>0.1</v>
      </c>
      <c r="CM34">
        <v>6</v>
      </c>
      <c r="CN34">
        <v>29</v>
      </c>
      <c r="CO34">
        <v>2.1</v>
      </c>
      <c r="CP34">
        <v>0.1</v>
      </c>
      <c r="CQ34">
        <v>12</v>
      </c>
      <c r="CR34">
        <v>16</v>
      </c>
      <c r="CS34">
        <v>384</v>
      </c>
      <c r="CT34">
        <v>0.5</v>
      </c>
      <c r="CU34">
        <v>8</v>
      </c>
      <c r="CV34">
        <v>16.2</v>
      </c>
    </row>
    <row r="35" spans="1:102" x14ac:dyDescent="0.25">
      <c r="A35" t="s">
        <v>204</v>
      </c>
      <c r="B35" t="s">
        <v>205</v>
      </c>
      <c r="C35" s="1" t="str">
        <f t="shared" si="0"/>
        <v>22:0011</v>
      </c>
      <c r="D35" s="1" t="str">
        <f t="shared" si="13"/>
        <v>22:0008</v>
      </c>
      <c r="E35" t="s">
        <v>173</v>
      </c>
      <c r="F35" t="s">
        <v>206</v>
      </c>
      <c r="H35">
        <v>63.024131699999998</v>
      </c>
      <c r="I35">
        <v>-92.210731699999997</v>
      </c>
      <c r="J35" s="1" t="str">
        <f t="shared" si="14"/>
        <v>Whole</v>
      </c>
      <c r="K35" s="1" t="str">
        <f t="shared" si="15"/>
        <v>Rock crushing (ActLabs RX1)</v>
      </c>
      <c r="L35">
        <v>658259</v>
      </c>
      <c r="M35">
        <v>118</v>
      </c>
      <c r="P35">
        <v>63</v>
      </c>
      <c r="Q35">
        <v>1.02</v>
      </c>
      <c r="R35">
        <v>0.92</v>
      </c>
      <c r="S35">
        <v>0.32</v>
      </c>
      <c r="T35">
        <v>3.02</v>
      </c>
      <c r="U35">
        <v>5.0000000000000001E-3</v>
      </c>
      <c r="V35">
        <v>6.8</v>
      </c>
      <c r="W35">
        <v>2.5</v>
      </c>
      <c r="X35">
        <v>61.38</v>
      </c>
      <c r="Y35">
        <v>13.69</v>
      </c>
      <c r="AA35">
        <v>2.64</v>
      </c>
      <c r="AB35">
        <v>1.59</v>
      </c>
      <c r="AC35">
        <v>4.5999999999999999E-2</v>
      </c>
      <c r="AD35">
        <v>2.83</v>
      </c>
      <c r="AE35">
        <v>0.40699999999999997</v>
      </c>
      <c r="AF35">
        <v>2.5</v>
      </c>
      <c r="AG35">
        <v>2.36</v>
      </c>
      <c r="AH35">
        <v>0.1</v>
      </c>
      <c r="AI35" s="2">
        <v>5.17</v>
      </c>
      <c r="AJ35">
        <v>100.3</v>
      </c>
      <c r="AK35">
        <v>8</v>
      </c>
      <c r="AL35">
        <v>1</v>
      </c>
      <c r="AM35">
        <v>67</v>
      </c>
      <c r="AN35">
        <v>50</v>
      </c>
      <c r="AO35">
        <v>12</v>
      </c>
      <c r="AP35">
        <v>30</v>
      </c>
      <c r="AQ35">
        <v>30</v>
      </c>
      <c r="AR35">
        <v>17</v>
      </c>
      <c r="AS35">
        <v>1.4</v>
      </c>
      <c r="AT35">
        <v>51</v>
      </c>
      <c r="AU35">
        <v>76</v>
      </c>
      <c r="AV35">
        <v>206</v>
      </c>
      <c r="AW35">
        <v>7.7</v>
      </c>
      <c r="AX35">
        <v>106</v>
      </c>
      <c r="AY35">
        <v>1</v>
      </c>
      <c r="AZ35">
        <v>1</v>
      </c>
      <c r="BA35">
        <v>0.25</v>
      </c>
      <c r="BB35">
        <v>0.05</v>
      </c>
      <c r="BC35">
        <v>0.5</v>
      </c>
      <c r="BD35">
        <v>0.1</v>
      </c>
      <c r="BE35">
        <v>3.2</v>
      </c>
      <c r="BF35">
        <v>660</v>
      </c>
      <c r="BG35">
        <v>0.05</v>
      </c>
      <c r="BH35">
        <v>19.7</v>
      </c>
      <c r="BI35">
        <v>38.200000000000003</v>
      </c>
      <c r="BJ35">
        <v>4.32</v>
      </c>
      <c r="BK35">
        <v>16.100000000000001</v>
      </c>
      <c r="BL35">
        <v>2.64</v>
      </c>
      <c r="BM35">
        <v>0.85199999999999998</v>
      </c>
      <c r="BN35">
        <v>1.85</v>
      </c>
      <c r="BO35">
        <v>0.26</v>
      </c>
      <c r="BP35">
        <v>1.42</v>
      </c>
      <c r="BQ35">
        <v>0.28000000000000003</v>
      </c>
      <c r="BR35">
        <v>0.78</v>
      </c>
      <c r="BS35">
        <v>0.11899999999999999</v>
      </c>
      <c r="BT35">
        <v>0.85</v>
      </c>
      <c r="BU35">
        <v>0.11899999999999999</v>
      </c>
      <c r="BV35">
        <v>2.6</v>
      </c>
      <c r="BW35">
        <v>0.44</v>
      </c>
      <c r="BX35">
        <v>2.2999999999999998</v>
      </c>
      <c r="BY35">
        <v>2.5000000000000001E-2</v>
      </c>
      <c r="BZ35">
        <v>7</v>
      </c>
      <c r="CA35">
        <v>3.66</v>
      </c>
      <c r="CB35">
        <v>1.2</v>
      </c>
      <c r="CC35">
        <v>10.199999999999999</v>
      </c>
      <c r="CD35" s="2">
        <v>4.4000000000000004</v>
      </c>
      <c r="CE35">
        <v>99.51</v>
      </c>
      <c r="CF35">
        <v>60.5</v>
      </c>
      <c r="CG35">
        <v>7.0000000000000007E-2</v>
      </c>
      <c r="CH35">
        <v>0.13</v>
      </c>
      <c r="CI35">
        <v>0.05</v>
      </c>
      <c r="CJ35">
        <v>0.01</v>
      </c>
      <c r="CK35">
        <v>0.5</v>
      </c>
      <c r="CL35">
        <v>0.1</v>
      </c>
      <c r="CM35">
        <v>13.7</v>
      </c>
      <c r="CN35">
        <v>53</v>
      </c>
      <c r="CO35">
        <v>37.799999999999997</v>
      </c>
      <c r="CP35">
        <v>0.1</v>
      </c>
      <c r="CQ35">
        <v>30</v>
      </c>
      <c r="CR35">
        <v>34</v>
      </c>
      <c r="CS35">
        <v>347</v>
      </c>
      <c r="CT35">
        <v>0.5</v>
      </c>
      <c r="CU35">
        <v>9</v>
      </c>
      <c r="CV35">
        <v>89.8</v>
      </c>
    </row>
    <row r="36" spans="1:102" x14ac:dyDescent="0.25">
      <c r="A36" t="s">
        <v>207</v>
      </c>
      <c r="B36" t="s">
        <v>208</v>
      </c>
      <c r="C36" s="1" t="str">
        <f t="shared" si="0"/>
        <v>22:0011</v>
      </c>
      <c r="D36" s="1" t="str">
        <f t="shared" si="13"/>
        <v>22:0008</v>
      </c>
      <c r="E36" t="s">
        <v>173</v>
      </c>
      <c r="F36" t="s">
        <v>209</v>
      </c>
      <c r="H36">
        <v>63.024131699999998</v>
      </c>
      <c r="I36">
        <v>-92.210731699999997</v>
      </c>
      <c r="J36" s="1" t="str">
        <f t="shared" si="14"/>
        <v>Whole</v>
      </c>
      <c r="K36" s="1" t="str">
        <f t="shared" si="15"/>
        <v>Rock crushing (ActLabs RX1)</v>
      </c>
      <c r="L36">
        <v>658260</v>
      </c>
      <c r="M36">
        <v>10</v>
      </c>
      <c r="P36">
        <v>169</v>
      </c>
      <c r="Q36">
        <v>1.01</v>
      </c>
      <c r="R36">
        <v>0.4</v>
      </c>
      <c r="S36">
        <v>0.09</v>
      </c>
      <c r="T36">
        <v>1.32</v>
      </c>
      <c r="U36">
        <v>5.0000000000000001E-3</v>
      </c>
      <c r="V36">
        <v>6.6</v>
      </c>
      <c r="W36">
        <v>2.5</v>
      </c>
      <c r="X36">
        <v>59.08</v>
      </c>
      <c r="Y36">
        <v>17.690000000000001</v>
      </c>
      <c r="AA36">
        <v>0.68</v>
      </c>
      <c r="AB36">
        <v>2.61</v>
      </c>
      <c r="AC36">
        <v>4.1000000000000002E-2</v>
      </c>
      <c r="AD36">
        <v>1.1599999999999999</v>
      </c>
      <c r="AE36">
        <v>0.70899999999999996</v>
      </c>
      <c r="AF36">
        <v>2.12</v>
      </c>
      <c r="AG36">
        <v>3.73</v>
      </c>
      <c r="AH36">
        <v>0.11</v>
      </c>
      <c r="AI36" s="2">
        <v>3.93</v>
      </c>
      <c r="AJ36">
        <v>99.2</v>
      </c>
      <c r="AK36">
        <v>18</v>
      </c>
      <c r="AL36">
        <v>2</v>
      </c>
      <c r="AM36">
        <v>147</v>
      </c>
      <c r="AN36">
        <v>130</v>
      </c>
      <c r="AO36">
        <v>23</v>
      </c>
      <c r="AP36">
        <v>80</v>
      </c>
      <c r="AQ36">
        <v>50</v>
      </c>
      <c r="AR36">
        <v>22</v>
      </c>
      <c r="AS36">
        <v>2.1</v>
      </c>
      <c r="AT36">
        <v>1110</v>
      </c>
      <c r="AU36">
        <v>112</v>
      </c>
      <c r="AV36">
        <v>167</v>
      </c>
      <c r="AW36">
        <v>13.2</v>
      </c>
      <c r="AX36">
        <v>130</v>
      </c>
      <c r="AY36">
        <v>4.0999999999999996</v>
      </c>
      <c r="AZ36">
        <v>1</v>
      </c>
      <c r="BA36">
        <v>0.25</v>
      </c>
      <c r="BB36">
        <v>0.05</v>
      </c>
      <c r="BC36">
        <v>0.5</v>
      </c>
      <c r="BD36">
        <v>0.4</v>
      </c>
      <c r="BE36">
        <v>4.0999999999999996</v>
      </c>
      <c r="BF36">
        <v>698</v>
      </c>
      <c r="BG36">
        <v>0.05</v>
      </c>
      <c r="BH36">
        <v>27.7</v>
      </c>
      <c r="BI36">
        <v>56</v>
      </c>
      <c r="BJ36">
        <v>6.68</v>
      </c>
      <c r="BK36">
        <v>25.7</v>
      </c>
      <c r="BL36">
        <v>4.5999999999999996</v>
      </c>
      <c r="BM36">
        <v>1.0900000000000001</v>
      </c>
      <c r="BN36">
        <v>3.32</v>
      </c>
      <c r="BO36">
        <v>0.48</v>
      </c>
      <c r="BP36">
        <v>2.5</v>
      </c>
      <c r="BQ36">
        <v>0.47</v>
      </c>
      <c r="BR36">
        <v>1.38</v>
      </c>
      <c r="BS36">
        <v>0.20399999999999999</v>
      </c>
      <c r="BT36">
        <v>1.33</v>
      </c>
      <c r="BU36">
        <v>0.20200000000000001</v>
      </c>
      <c r="BV36">
        <v>3.1</v>
      </c>
      <c r="BW36">
        <v>0.49</v>
      </c>
      <c r="BX36">
        <v>1.4</v>
      </c>
      <c r="BY36">
        <v>2.5000000000000001E-2</v>
      </c>
      <c r="BZ36">
        <v>5</v>
      </c>
      <c r="CA36">
        <v>5.9</v>
      </c>
      <c r="CB36">
        <v>1.8</v>
      </c>
      <c r="CC36">
        <v>8.02</v>
      </c>
      <c r="CD36" s="2">
        <v>3.19</v>
      </c>
      <c r="CE36">
        <v>98.46</v>
      </c>
      <c r="CF36">
        <v>1450</v>
      </c>
      <c r="CG36">
        <v>0.06</v>
      </c>
      <c r="CH36">
        <v>0.51</v>
      </c>
      <c r="CI36">
        <v>0.05</v>
      </c>
      <c r="CJ36">
        <v>0.01</v>
      </c>
      <c r="CK36">
        <v>0.5</v>
      </c>
      <c r="CL36">
        <v>0.1</v>
      </c>
      <c r="CM36">
        <v>25.8</v>
      </c>
      <c r="CN36">
        <v>118</v>
      </c>
      <c r="CO36">
        <v>59.4</v>
      </c>
      <c r="CP36">
        <v>0.1</v>
      </c>
      <c r="CQ36">
        <v>43</v>
      </c>
      <c r="CR36">
        <v>88</v>
      </c>
      <c r="CS36">
        <v>317</v>
      </c>
      <c r="CT36">
        <v>0.5</v>
      </c>
      <c r="CU36">
        <v>6</v>
      </c>
      <c r="CV36">
        <v>101</v>
      </c>
    </row>
    <row r="37" spans="1:102" x14ac:dyDescent="0.25">
      <c r="A37" t="s">
        <v>210</v>
      </c>
      <c r="B37" t="s">
        <v>211</v>
      </c>
      <c r="C37" s="1" t="str">
        <f t="shared" si="0"/>
        <v>22:0011</v>
      </c>
      <c r="D37" s="1" t="str">
        <f>HYPERLINK("http://geochem.nrcan.gc.ca/cdogs/content/svy/svy_e.htm", "")</f>
        <v/>
      </c>
      <c r="G37" s="1" t="str">
        <f>HYPERLINK("http://geochem.nrcan.gc.ca/cdogs/content/cr_/cr_00219_e.htm", "219")</f>
        <v>219</v>
      </c>
      <c r="J37" t="s">
        <v>124</v>
      </c>
      <c r="K37" t="s">
        <v>125</v>
      </c>
      <c r="P37">
        <v>34</v>
      </c>
      <c r="Q37">
        <v>1.03</v>
      </c>
      <c r="T37">
        <v>3.24</v>
      </c>
      <c r="X37">
        <v>51.08</v>
      </c>
      <c r="Y37">
        <v>20.440000000000001</v>
      </c>
      <c r="AB37">
        <v>0.51</v>
      </c>
      <c r="AC37">
        <v>0.109</v>
      </c>
      <c r="AD37">
        <v>8.2799999999999994</v>
      </c>
      <c r="AE37">
        <v>0.28899999999999998</v>
      </c>
      <c r="AF37">
        <v>7.07</v>
      </c>
      <c r="AG37">
        <v>1.7</v>
      </c>
      <c r="AH37">
        <v>0.13</v>
      </c>
      <c r="AI37" s="2">
        <v>4.88</v>
      </c>
      <c r="AJ37">
        <v>100.8</v>
      </c>
      <c r="AK37">
        <v>1</v>
      </c>
      <c r="AL37">
        <v>3</v>
      </c>
      <c r="AM37">
        <v>11</v>
      </c>
      <c r="AN37">
        <v>10</v>
      </c>
      <c r="AO37">
        <v>1</v>
      </c>
      <c r="AP37">
        <v>10</v>
      </c>
      <c r="AQ37">
        <v>5</v>
      </c>
      <c r="AR37">
        <v>34</v>
      </c>
      <c r="AS37">
        <v>1.4</v>
      </c>
      <c r="AT37">
        <v>2.5</v>
      </c>
      <c r="AU37">
        <v>53</v>
      </c>
      <c r="AV37">
        <v>1222</v>
      </c>
      <c r="AW37">
        <v>109</v>
      </c>
      <c r="AX37">
        <v>557</v>
      </c>
      <c r="AY37">
        <v>11.1</v>
      </c>
      <c r="AZ37">
        <v>1</v>
      </c>
      <c r="BA37">
        <v>1.8</v>
      </c>
      <c r="BB37">
        <v>0.05</v>
      </c>
      <c r="BC37">
        <v>6</v>
      </c>
      <c r="BD37">
        <v>0.1</v>
      </c>
      <c r="BE37">
        <v>1.5</v>
      </c>
      <c r="BF37">
        <v>349</v>
      </c>
      <c r="BG37">
        <v>0.05</v>
      </c>
      <c r="BH37">
        <v>58.8</v>
      </c>
      <c r="BI37">
        <v>122</v>
      </c>
      <c r="BJ37">
        <v>14.9</v>
      </c>
      <c r="BK37">
        <v>58.2</v>
      </c>
      <c r="BL37">
        <v>12.6</v>
      </c>
      <c r="BM37">
        <v>1.93</v>
      </c>
      <c r="BN37">
        <v>13.3</v>
      </c>
      <c r="BO37">
        <v>2.63</v>
      </c>
      <c r="BP37">
        <v>17.5</v>
      </c>
      <c r="BQ37">
        <v>3.86</v>
      </c>
      <c r="BR37">
        <v>12.8</v>
      </c>
      <c r="BS37">
        <v>2.06</v>
      </c>
      <c r="BT37">
        <v>13.9</v>
      </c>
      <c r="BU37">
        <v>1.97</v>
      </c>
      <c r="BV37">
        <v>9.8000000000000007</v>
      </c>
      <c r="BW37">
        <v>0.89</v>
      </c>
      <c r="BX37">
        <v>7.5</v>
      </c>
      <c r="BY37">
        <v>2.5000000000000001E-2</v>
      </c>
      <c r="BZ37">
        <v>9</v>
      </c>
      <c r="CA37">
        <v>1.26</v>
      </c>
      <c r="CB37">
        <v>0.96</v>
      </c>
      <c r="CC37">
        <v>6.3</v>
      </c>
      <c r="CD37" s="2"/>
      <c r="CK37">
        <v>0.5</v>
      </c>
      <c r="CL37">
        <v>0.1</v>
      </c>
      <c r="CM37">
        <v>2.6</v>
      </c>
      <c r="CN37">
        <v>13</v>
      </c>
      <c r="CO37">
        <v>5.3</v>
      </c>
      <c r="CP37">
        <v>0.1</v>
      </c>
      <c r="CQ37">
        <v>38</v>
      </c>
      <c r="CR37">
        <v>9</v>
      </c>
      <c r="CS37">
        <v>823</v>
      </c>
      <c r="CT37">
        <v>0.5</v>
      </c>
      <c r="CU37">
        <v>9</v>
      </c>
      <c r="CV37">
        <v>115</v>
      </c>
    </row>
    <row r="38" spans="1:102" x14ac:dyDescent="0.25">
      <c r="A38" t="s">
        <v>212</v>
      </c>
      <c r="B38" t="s">
        <v>213</v>
      </c>
      <c r="C38" s="1" t="str">
        <f t="shared" si="0"/>
        <v>22:0011</v>
      </c>
      <c r="D38" s="1" t="str">
        <f t="shared" ref="D38:D43" si="16">HYPERLINK("http://geochem.nrcan.gc.ca/cdogs/content/svy/svy220008_e.htm", "22:0008")</f>
        <v>22:0008</v>
      </c>
      <c r="E38" t="s">
        <v>173</v>
      </c>
      <c r="F38" t="s">
        <v>214</v>
      </c>
      <c r="H38">
        <v>63.024131699999998</v>
      </c>
      <c r="I38">
        <v>-92.210731699999997</v>
      </c>
      <c r="J38" s="1" t="str">
        <f t="shared" ref="J38:J43" si="17">HYPERLINK("http://geochem.nrcan.gc.ca/cdogs/content/kwd/kwd020033_e.htm", "Whole")</f>
        <v>Whole</v>
      </c>
      <c r="K38" s="1" t="str">
        <f t="shared" ref="K38:K43" si="18">HYPERLINK("http://geochem.nrcan.gc.ca/cdogs/content/kwd/kwd080069_e.htm", "Rock crushing (ActLabs RX1)")</f>
        <v>Rock crushing (ActLabs RX1)</v>
      </c>
      <c r="L38">
        <v>658261</v>
      </c>
      <c r="M38">
        <v>2260</v>
      </c>
      <c r="P38">
        <v>896</v>
      </c>
      <c r="Q38">
        <v>1.02</v>
      </c>
      <c r="R38">
        <v>2.04</v>
      </c>
      <c r="S38">
        <v>1.57</v>
      </c>
      <c r="T38">
        <v>6.86</v>
      </c>
      <c r="U38">
        <v>5.0000000000000001E-3</v>
      </c>
      <c r="V38">
        <v>5.0999999999999996</v>
      </c>
      <c r="W38">
        <v>7</v>
      </c>
      <c r="X38">
        <v>47.06</v>
      </c>
      <c r="Y38">
        <v>16.63</v>
      </c>
      <c r="AA38">
        <v>2.56</v>
      </c>
      <c r="AB38">
        <v>2.34</v>
      </c>
      <c r="AC38">
        <v>8.6999999999999994E-2</v>
      </c>
      <c r="AD38">
        <v>6</v>
      </c>
      <c r="AE38">
        <v>0.63600000000000001</v>
      </c>
      <c r="AF38">
        <v>2.34</v>
      </c>
      <c r="AG38">
        <v>3.5</v>
      </c>
      <c r="AH38">
        <v>0.15</v>
      </c>
      <c r="AI38" s="2">
        <v>9.7899999999999991</v>
      </c>
      <c r="AJ38">
        <v>96.75</v>
      </c>
      <c r="AK38">
        <v>13</v>
      </c>
      <c r="AL38">
        <v>3</v>
      </c>
      <c r="AM38">
        <v>113</v>
      </c>
      <c r="AN38">
        <v>130</v>
      </c>
      <c r="AO38">
        <v>24</v>
      </c>
      <c r="AP38">
        <v>60</v>
      </c>
      <c r="AQ38">
        <v>5</v>
      </c>
      <c r="AR38">
        <v>26</v>
      </c>
      <c r="AS38">
        <v>1.5</v>
      </c>
      <c r="AU38">
        <v>97</v>
      </c>
      <c r="AV38">
        <v>345</v>
      </c>
      <c r="AW38">
        <v>14.5</v>
      </c>
      <c r="AX38">
        <v>157</v>
      </c>
      <c r="AY38">
        <v>6.3</v>
      </c>
      <c r="AZ38">
        <v>1</v>
      </c>
      <c r="BA38">
        <v>0.7</v>
      </c>
      <c r="BB38">
        <v>0.05</v>
      </c>
      <c r="BC38">
        <v>0.5</v>
      </c>
      <c r="BD38">
        <v>4.9000000000000004</v>
      </c>
      <c r="BE38">
        <v>2.5</v>
      </c>
      <c r="BF38">
        <v>623</v>
      </c>
      <c r="BG38">
        <v>0.05</v>
      </c>
      <c r="BH38">
        <v>25.2</v>
      </c>
      <c r="BI38">
        <v>51.1</v>
      </c>
      <c r="BJ38">
        <v>6.12</v>
      </c>
      <c r="BK38">
        <v>23.4</v>
      </c>
      <c r="BL38">
        <v>3.96</v>
      </c>
      <c r="BM38">
        <v>1.25</v>
      </c>
      <c r="BN38">
        <v>3.18</v>
      </c>
      <c r="BO38">
        <v>0.48</v>
      </c>
      <c r="BP38">
        <v>2.5499999999999998</v>
      </c>
      <c r="BQ38">
        <v>0.5</v>
      </c>
      <c r="BR38">
        <v>1.48</v>
      </c>
      <c r="BS38">
        <v>0.22900000000000001</v>
      </c>
      <c r="BT38">
        <v>1.53</v>
      </c>
      <c r="BU38">
        <v>0.23699999999999999</v>
      </c>
      <c r="BV38">
        <v>3.9</v>
      </c>
      <c r="BW38">
        <v>0.56999999999999995</v>
      </c>
      <c r="BX38">
        <v>3</v>
      </c>
      <c r="BY38">
        <v>0.56000000000000005</v>
      </c>
      <c r="BZ38">
        <v>99</v>
      </c>
      <c r="CA38">
        <v>6.52</v>
      </c>
      <c r="CB38">
        <v>2.21</v>
      </c>
      <c r="CC38">
        <v>8.23</v>
      </c>
      <c r="CD38" s="2">
        <v>9.2200000000000006</v>
      </c>
      <c r="CE38">
        <v>96.18</v>
      </c>
      <c r="CF38">
        <v>10000</v>
      </c>
      <c r="CG38">
        <v>0.42</v>
      </c>
      <c r="CH38">
        <v>7.99</v>
      </c>
      <c r="CI38">
        <v>1.1000000000000001</v>
      </c>
      <c r="CJ38">
        <v>0.01</v>
      </c>
      <c r="CK38">
        <v>0.5</v>
      </c>
      <c r="CL38">
        <v>0.4</v>
      </c>
      <c r="CM38">
        <v>28.5</v>
      </c>
      <c r="CN38">
        <v>97</v>
      </c>
      <c r="CO38">
        <v>12.2</v>
      </c>
      <c r="CP38">
        <v>0.1</v>
      </c>
      <c r="CQ38">
        <v>20</v>
      </c>
      <c r="CR38">
        <v>81</v>
      </c>
      <c r="CS38">
        <v>676</v>
      </c>
      <c r="CT38">
        <v>2</v>
      </c>
      <c r="CU38">
        <v>145</v>
      </c>
      <c r="CV38">
        <v>85.9</v>
      </c>
      <c r="CX38">
        <v>29900</v>
      </c>
    </row>
    <row r="39" spans="1:102" x14ac:dyDescent="0.25">
      <c r="A39" t="s">
        <v>215</v>
      </c>
      <c r="B39" t="s">
        <v>216</v>
      </c>
      <c r="C39" s="1" t="str">
        <f t="shared" si="0"/>
        <v>22:0011</v>
      </c>
      <c r="D39" s="1" t="str">
        <f t="shared" si="16"/>
        <v>22:0008</v>
      </c>
      <c r="E39" t="s">
        <v>173</v>
      </c>
      <c r="F39" t="s">
        <v>217</v>
      </c>
      <c r="H39">
        <v>63.024131699999998</v>
      </c>
      <c r="I39">
        <v>-92.210731699999997</v>
      </c>
      <c r="J39" s="1" t="str">
        <f t="shared" si="17"/>
        <v>Whole</v>
      </c>
      <c r="K39" s="1" t="str">
        <f t="shared" si="18"/>
        <v>Rock crushing (ActLabs RX1)</v>
      </c>
      <c r="L39">
        <v>658262</v>
      </c>
      <c r="M39">
        <v>3000</v>
      </c>
      <c r="N39">
        <v>4.16</v>
      </c>
      <c r="O39">
        <v>1.5</v>
      </c>
      <c r="P39">
        <v>47</v>
      </c>
      <c r="Q39">
        <v>1.07</v>
      </c>
      <c r="R39">
        <v>0.1</v>
      </c>
      <c r="S39">
        <v>0.85</v>
      </c>
      <c r="T39">
        <v>0.3</v>
      </c>
      <c r="U39">
        <v>5.0000000000000001E-3</v>
      </c>
      <c r="V39">
        <v>1.4</v>
      </c>
      <c r="W39">
        <v>5</v>
      </c>
      <c r="X39">
        <v>90.92</v>
      </c>
      <c r="Y39">
        <v>2.42</v>
      </c>
      <c r="AA39">
        <v>1.55</v>
      </c>
      <c r="AB39">
        <v>0.22</v>
      </c>
      <c r="AC39">
        <v>1.2999999999999999E-2</v>
      </c>
      <c r="AD39">
        <v>0.3</v>
      </c>
      <c r="AE39">
        <v>0.104</v>
      </c>
      <c r="AF39">
        <v>0.11</v>
      </c>
      <c r="AG39">
        <v>0.63</v>
      </c>
      <c r="AH39">
        <v>5.0000000000000001E-3</v>
      </c>
      <c r="AI39" s="2">
        <v>1.78</v>
      </c>
      <c r="AJ39">
        <v>99.63</v>
      </c>
      <c r="AK39">
        <v>3</v>
      </c>
      <c r="AL39">
        <v>0.5</v>
      </c>
      <c r="AM39">
        <v>39</v>
      </c>
      <c r="AN39">
        <v>70</v>
      </c>
      <c r="AO39">
        <v>10</v>
      </c>
      <c r="AP39">
        <v>30</v>
      </c>
      <c r="AQ39">
        <v>40</v>
      </c>
      <c r="AR39">
        <v>5</v>
      </c>
      <c r="AS39">
        <v>1.3</v>
      </c>
      <c r="AU39">
        <v>18</v>
      </c>
      <c r="AV39">
        <v>34</v>
      </c>
      <c r="AW39">
        <v>1.6</v>
      </c>
      <c r="AX39">
        <v>22</v>
      </c>
      <c r="AY39">
        <v>0.1</v>
      </c>
      <c r="AZ39">
        <v>3</v>
      </c>
      <c r="BA39">
        <v>0.25</v>
      </c>
      <c r="BB39">
        <v>0.05</v>
      </c>
      <c r="BC39">
        <v>0.5</v>
      </c>
      <c r="BD39">
        <v>2.7</v>
      </c>
      <c r="BE39">
        <v>0.4</v>
      </c>
      <c r="BF39">
        <v>125</v>
      </c>
      <c r="BG39">
        <v>0.3</v>
      </c>
      <c r="BH39">
        <v>5.01</v>
      </c>
      <c r="BI39">
        <v>10.1</v>
      </c>
      <c r="BJ39">
        <v>1.22</v>
      </c>
      <c r="BK39">
        <v>4.29</v>
      </c>
      <c r="BL39">
        <v>0.75</v>
      </c>
      <c r="BM39">
        <v>0.22800000000000001</v>
      </c>
      <c r="BN39">
        <v>0.5</v>
      </c>
      <c r="BO39">
        <v>0.06</v>
      </c>
      <c r="BP39">
        <v>0.31</v>
      </c>
      <c r="BQ39">
        <v>0.05</v>
      </c>
      <c r="BR39">
        <v>0.19</v>
      </c>
      <c r="BS39">
        <v>2.8000000000000001E-2</v>
      </c>
      <c r="BT39">
        <v>0.17</v>
      </c>
      <c r="BU39">
        <v>2.9000000000000001E-2</v>
      </c>
      <c r="BV39">
        <v>0.5</v>
      </c>
      <c r="BW39">
        <v>0.08</v>
      </c>
      <c r="BX39">
        <v>0.25</v>
      </c>
      <c r="BY39">
        <v>2.5000000000000001E-2</v>
      </c>
      <c r="BZ39">
        <v>54</v>
      </c>
      <c r="CA39">
        <v>0.96</v>
      </c>
      <c r="CB39">
        <v>0.4</v>
      </c>
      <c r="CC39">
        <v>3.11</v>
      </c>
      <c r="CD39" s="2">
        <v>1.63</v>
      </c>
      <c r="CE39">
        <v>99.47</v>
      </c>
      <c r="CF39">
        <v>10000</v>
      </c>
      <c r="CG39">
        <v>0.93</v>
      </c>
      <c r="CH39">
        <v>3.32</v>
      </c>
      <c r="CI39">
        <v>0.7</v>
      </c>
      <c r="CJ39">
        <v>0.19</v>
      </c>
      <c r="CK39">
        <v>1</v>
      </c>
      <c r="CL39">
        <v>0.5</v>
      </c>
      <c r="CM39">
        <v>11.2</v>
      </c>
      <c r="CN39">
        <v>70</v>
      </c>
      <c r="CO39">
        <v>57.8</v>
      </c>
      <c r="CP39">
        <v>0.1</v>
      </c>
      <c r="CQ39">
        <v>4</v>
      </c>
      <c r="CR39">
        <v>28</v>
      </c>
      <c r="CS39">
        <v>86</v>
      </c>
      <c r="CT39">
        <v>4</v>
      </c>
      <c r="CU39">
        <v>79</v>
      </c>
      <c r="CV39">
        <v>54.7</v>
      </c>
      <c r="CX39">
        <v>15400</v>
      </c>
    </row>
    <row r="40" spans="1:102" x14ac:dyDescent="0.25">
      <c r="A40" t="s">
        <v>218</v>
      </c>
      <c r="B40" t="s">
        <v>219</v>
      </c>
      <c r="C40" s="1" t="str">
        <f t="shared" si="0"/>
        <v>22:0011</v>
      </c>
      <c r="D40" s="1" t="str">
        <f t="shared" si="16"/>
        <v>22:0008</v>
      </c>
      <c r="E40" t="s">
        <v>173</v>
      </c>
      <c r="F40" t="s">
        <v>220</v>
      </c>
      <c r="H40">
        <v>63.024131699999998</v>
      </c>
      <c r="I40">
        <v>-92.210731699999997</v>
      </c>
      <c r="J40" s="1" t="str">
        <f t="shared" si="17"/>
        <v>Whole</v>
      </c>
      <c r="K40" s="1" t="str">
        <f t="shared" si="18"/>
        <v>Rock crushing (ActLabs RX1)</v>
      </c>
      <c r="L40">
        <v>658263</v>
      </c>
      <c r="M40">
        <v>8</v>
      </c>
      <c r="P40">
        <v>9</v>
      </c>
      <c r="Q40">
        <v>1.07</v>
      </c>
      <c r="R40">
        <v>2.8</v>
      </c>
      <c r="S40">
        <v>0.61</v>
      </c>
      <c r="T40">
        <v>9.14</v>
      </c>
      <c r="U40">
        <v>5.0000000000000001E-3</v>
      </c>
      <c r="V40">
        <v>12.2</v>
      </c>
      <c r="W40">
        <v>10</v>
      </c>
      <c r="X40">
        <v>44.16</v>
      </c>
      <c r="Y40">
        <v>11.33</v>
      </c>
      <c r="AA40">
        <v>2.12</v>
      </c>
      <c r="AB40">
        <v>3.83</v>
      </c>
      <c r="AC40">
        <v>0.22700000000000001</v>
      </c>
      <c r="AD40">
        <v>7.53</v>
      </c>
      <c r="AE40">
        <v>1.659</v>
      </c>
      <c r="AF40">
        <v>2.02</v>
      </c>
      <c r="AG40">
        <v>0.86</v>
      </c>
      <c r="AH40">
        <v>0.2</v>
      </c>
      <c r="AI40" s="2">
        <v>12.04</v>
      </c>
      <c r="AJ40">
        <v>99.56</v>
      </c>
      <c r="AK40">
        <v>36</v>
      </c>
      <c r="AL40">
        <v>0.5</v>
      </c>
      <c r="AM40">
        <v>361</v>
      </c>
      <c r="AN40">
        <v>60</v>
      </c>
      <c r="AO40">
        <v>42</v>
      </c>
      <c r="AP40">
        <v>50</v>
      </c>
      <c r="AQ40">
        <v>50</v>
      </c>
      <c r="AR40">
        <v>17</v>
      </c>
      <c r="AS40">
        <v>1.7</v>
      </c>
      <c r="AT40">
        <v>122</v>
      </c>
      <c r="AU40">
        <v>24</v>
      </c>
      <c r="AV40">
        <v>145</v>
      </c>
      <c r="AW40">
        <v>27.9</v>
      </c>
      <c r="AX40">
        <v>128</v>
      </c>
      <c r="AY40">
        <v>5.4</v>
      </c>
      <c r="AZ40">
        <v>1</v>
      </c>
      <c r="BA40">
        <v>0.25</v>
      </c>
      <c r="BB40">
        <v>0.05</v>
      </c>
      <c r="BC40">
        <v>0.5</v>
      </c>
      <c r="BD40">
        <v>0.1</v>
      </c>
      <c r="BE40">
        <v>0.5</v>
      </c>
      <c r="BF40">
        <v>81</v>
      </c>
      <c r="BG40">
        <v>0.05</v>
      </c>
      <c r="BH40">
        <v>17.8</v>
      </c>
      <c r="BI40">
        <v>37.6</v>
      </c>
      <c r="BJ40">
        <v>4.87</v>
      </c>
      <c r="BK40">
        <v>20.399999999999999</v>
      </c>
      <c r="BL40">
        <v>4.7699999999999996</v>
      </c>
      <c r="BM40">
        <v>1.56</v>
      </c>
      <c r="BN40">
        <v>4.8600000000000003</v>
      </c>
      <c r="BO40">
        <v>0.81</v>
      </c>
      <c r="BP40">
        <v>4.9800000000000004</v>
      </c>
      <c r="BQ40">
        <v>1.06</v>
      </c>
      <c r="BR40">
        <v>2.97</v>
      </c>
      <c r="BS40">
        <v>0.46300000000000002</v>
      </c>
      <c r="BT40">
        <v>2.97</v>
      </c>
      <c r="BU40">
        <v>0.42799999999999999</v>
      </c>
      <c r="BV40">
        <v>3.4</v>
      </c>
      <c r="BW40">
        <v>0.48</v>
      </c>
      <c r="BX40">
        <v>2.8</v>
      </c>
      <c r="BY40">
        <v>2.5000000000000001E-2</v>
      </c>
      <c r="BZ40">
        <v>2.5</v>
      </c>
      <c r="CA40">
        <v>2.09</v>
      </c>
      <c r="CB40">
        <v>0.51</v>
      </c>
      <c r="CC40">
        <v>15.69</v>
      </c>
      <c r="CD40" s="2">
        <v>10.67</v>
      </c>
      <c r="CE40">
        <v>98.19</v>
      </c>
      <c r="CF40">
        <v>158</v>
      </c>
      <c r="CG40">
        <v>0.02</v>
      </c>
      <c r="CH40">
        <v>0.1</v>
      </c>
      <c r="CI40">
        <v>0.3</v>
      </c>
      <c r="CJ40">
        <v>0.01</v>
      </c>
      <c r="CK40">
        <v>0.5</v>
      </c>
      <c r="CL40">
        <v>0.1</v>
      </c>
      <c r="CM40">
        <v>48.6</v>
      </c>
      <c r="CN40">
        <v>51</v>
      </c>
      <c r="CO40">
        <v>75.900000000000006</v>
      </c>
      <c r="CP40">
        <v>0.1</v>
      </c>
      <c r="CQ40">
        <v>40</v>
      </c>
      <c r="CR40">
        <v>50</v>
      </c>
      <c r="CS40">
        <v>1780</v>
      </c>
      <c r="CT40">
        <v>0.5</v>
      </c>
      <c r="CU40">
        <v>7</v>
      </c>
      <c r="CV40">
        <v>468</v>
      </c>
    </row>
    <row r="41" spans="1:102" x14ac:dyDescent="0.25">
      <c r="A41" t="s">
        <v>221</v>
      </c>
      <c r="B41" t="s">
        <v>222</v>
      </c>
      <c r="C41" s="1" t="str">
        <f t="shared" si="0"/>
        <v>22:0011</v>
      </c>
      <c r="D41" s="1" t="str">
        <f t="shared" si="16"/>
        <v>22:0008</v>
      </c>
      <c r="E41" t="s">
        <v>173</v>
      </c>
      <c r="F41" t="s">
        <v>223</v>
      </c>
      <c r="H41">
        <v>63.024131699999998</v>
      </c>
      <c r="I41">
        <v>-92.210731699999997</v>
      </c>
      <c r="J41" s="1" t="str">
        <f t="shared" si="17"/>
        <v>Whole</v>
      </c>
      <c r="K41" s="1" t="str">
        <f t="shared" si="18"/>
        <v>Rock crushing (ActLabs RX1)</v>
      </c>
      <c r="L41">
        <v>658264</v>
      </c>
      <c r="M41">
        <v>27</v>
      </c>
      <c r="P41">
        <v>16</v>
      </c>
      <c r="Q41">
        <v>1</v>
      </c>
      <c r="R41">
        <v>3.71</v>
      </c>
      <c r="S41">
        <v>0.12</v>
      </c>
      <c r="T41">
        <v>12.1</v>
      </c>
      <c r="U41">
        <v>5.0000000000000001E-3</v>
      </c>
      <c r="V41">
        <v>9.1999999999999993</v>
      </c>
      <c r="W41">
        <v>9</v>
      </c>
      <c r="X41">
        <v>40.85</v>
      </c>
      <c r="Y41">
        <v>13.51</v>
      </c>
      <c r="AA41">
        <v>0.56999999999999995</v>
      </c>
      <c r="AB41">
        <v>4.5999999999999996</v>
      </c>
      <c r="AC41">
        <v>0.214</v>
      </c>
      <c r="AD41">
        <v>9.67</v>
      </c>
      <c r="AE41">
        <v>0.84299999999999997</v>
      </c>
      <c r="AF41">
        <v>1.73</v>
      </c>
      <c r="AG41">
        <v>1.93</v>
      </c>
      <c r="AH41">
        <v>0.06</v>
      </c>
      <c r="AI41" s="2">
        <v>15.14</v>
      </c>
      <c r="AJ41">
        <v>99.35</v>
      </c>
      <c r="AK41">
        <v>35</v>
      </c>
      <c r="AL41">
        <v>0.5</v>
      </c>
      <c r="AM41">
        <v>259</v>
      </c>
      <c r="AN41">
        <v>200</v>
      </c>
      <c r="AO41">
        <v>43</v>
      </c>
      <c r="AP41">
        <v>110</v>
      </c>
      <c r="AQ41">
        <v>70</v>
      </c>
      <c r="AR41">
        <v>14</v>
      </c>
      <c r="AS41">
        <v>1.7</v>
      </c>
      <c r="AT41">
        <v>215</v>
      </c>
      <c r="AU41">
        <v>54</v>
      </c>
      <c r="AV41">
        <v>189</v>
      </c>
      <c r="AW41">
        <v>15.8</v>
      </c>
      <c r="AX41">
        <v>45</v>
      </c>
      <c r="AY41">
        <v>0.1</v>
      </c>
      <c r="AZ41">
        <v>1</v>
      </c>
      <c r="BA41">
        <v>0.25</v>
      </c>
      <c r="BB41">
        <v>0.05</v>
      </c>
      <c r="BC41">
        <v>0.5</v>
      </c>
      <c r="BD41">
        <v>0.1</v>
      </c>
      <c r="BE41">
        <v>1.3</v>
      </c>
      <c r="BF41">
        <v>199</v>
      </c>
      <c r="BG41">
        <v>0.05</v>
      </c>
      <c r="BH41">
        <v>2.69</v>
      </c>
      <c r="BI41">
        <v>7.05</v>
      </c>
      <c r="BJ41">
        <v>1.1100000000000001</v>
      </c>
      <c r="BK41">
        <v>5.61</v>
      </c>
      <c r="BL41">
        <v>1.8</v>
      </c>
      <c r="BM41">
        <v>0.64500000000000002</v>
      </c>
      <c r="BN41">
        <v>2.2400000000000002</v>
      </c>
      <c r="BO41">
        <v>0.44</v>
      </c>
      <c r="BP41">
        <v>2.82</v>
      </c>
      <c r="BQ41">
        <v>0.61</v>
      </c>
      <c r="BR41">
        <v>1.75</v>
      </c>
      <c r="BS41">
        <v>0.27100000000000002</v>
      </c>
      <c r="BT41">
        <v>1.77</v>
      </c>
      <c r="BU41">
        <v>0.26600000000000001</v>
      </c>
      <c r="BV41">
        <v>1.2</v>
      </c>
      <c r="BW41">
        <v>0.13</v>
      </c>
      <c r="BX41">
        <v>0.25</v>
      </c>
      <c r="BY41">
        <v>2.5000000000000001E-2</v>
      </c>
      <c r="BZ41">
        <v>29</v>
      </c>
      <c r="CA41">
        <v>0.41</v>
      </c>
      <c r="CB41">
        <v>0.33</v>
      </c>
      <c r="CC41">
        <v>10.8</v>
      </c>
      <c r="CD41" s="2">
        <v>14.11</v>
      </c>
      <c r="CE41">
        <v>98.32</v>
      </c>
      <c r="CF41">
        <v>266</v>
      </c>
      <c r="CG41">
        <v>0.06</v>
      </c>
      <c r="CH41">
        <v>0.25</v>
      </c>
      <c r="CI41">
        <v>0.05</v>
      </c>
      <c r="CJ41">
        <v>0.01</v>
      </c>
      <c r="CK41">
        <v>0.5</v>
      </c>
      <c r="CL41">
        <v>0.1</v>
      </c>
      <c r="CM41">
        <v>50</v>
      </c>
      <c r="CN41">
        <v>147</v>
      </c>
      <c r="CO41">
        <v>91.5</v>
      </c>
      <c r="CP41">
        <v>0.1</v>
      </c>
      <c r="CQ41">
        <v>45</v>
      </c>
      <c r="CR41">
        <v>135</v>
      </c>
      <c r="CS41">
        <v>1750</v>
      </c>
      <c r="CT41">
        <v>0.5</v>
      </c>
      <c r="CU41">
        <v>40</v>
      </c>
      <c r="CV41">
        <v>214</v>
      </c>
    </row>
    <row r="42" spans="1:102" x14ac:dyDescent="0.25">
      <c r="A42" t="s">
        <v>224</v>
      </c>
      <c r="B42" t="s">
        <v>225</v>
      </c>
      <c r="C42" s="1" t="str">
        <f t="shared" si="0"/>
        <v>22:0011</v>
      </c>
      <c r="D42" s="1" t="str">
        <f t="shared" si="16"/>
        <v>22:0008</v>
      </c>
      <c r="E42" t="s">
        <v>173</v>
      </c>
      <c r="F42" t="s">
        <v>226</v>
      </c>
      <c r="H42">
        <v>63.024131699999998</v>
      </c>
      <c r="I42">
        <v>-92.210731699999997</v>
      </c>
      <c r="J42" s="1" t="str">
        <f t="shared" si="17"/>
        <v>Whole</v>
      </c>
      <c r="K42" s="1" t="str">
        <f t="shared" si="18"/>
        <v>Rock crushing (ActLabs RX1)</v>
      </c>
      <c r="L42">
        <v>658265</v>
      </c>
      <c r="M42">
        <v>12</v>
      </c>
      <c r="P42">
        <v>15</v>
      </c>
      <c r="Q42">
        <v>1.05</v>
      </c>
      <c r="R42">
        <v>3.6</v>
      </c>
      <c r="S42">
        <v>1.02</v>
      </c>
      <c r="T42">
        <v>12.7</v>
      </c>
      <c r="U42">
        <v>5.0000000000000001E-3</v>
      </c>
      <c r="V42">
        <v>8.3000000000000007</v>
      </c>
      <c r="W42">
        <v>7</v>
      </c>
      <c r="X42">
        <v>39.840000000000003</v>
      </c>
      <c r="Y42">
        <v>11.8</v>
      </c>
      <c r="AB42">
        <v>3.14</v>
      </c>
      <c r="AC42">
        <v>0.34100000000000003</v>
      </c>
      <c r="AD42">
        <v>16.53</v>
      </c>
      <c r="AE42">
        <v>0.73899999999999999</v>
      </c>
      <c r="AF42">
        <v>1.63</v>
      </c>
      <c r="AG42">
        <v>1.03</v>
      </c>
      <c r="AH42">
        <v>0.06</v>
      </c>
      <c r="AI42" s="2">
        <v>15.46</v>
      </c>
      <c r="AJ42">
        <v>99.77</v>
      </c>
      <c r="AK42">
        <v>32</v>
      </c>
      <c r="AL42">
        <v>0.5</v>
      </c>
      <c r="AM42">
        <v>232</v>
      </c>
      <c r="AN42">
        <v>170</v>
      </c>
      <c r="AO42">
        <v>38</v>
      </c>
      <c r="AP42">
        <v>100</v>
      </c>
      <c r="AQ42">
        <v>150</v>
      </c>
      <c r="AR42">
        <v>13</v>
      </c>
      <c r="AS42">
        <v>1.2</v>
      </c>
      <c r="AT42">
        <v>90</v>
      </c>
      <c r="AU42">
        <v>30</v>
      </c>
      <c r="AV42">
        <v>168</v>
      </c>
      <c r="AW42">
        <v>15.2</v>
      </c>
      <c r="AX42">
        <v>41</v>
      </c>
      <c r="AY42">
        <v>2</v>
      </c>
      <c r="AZ42">
        <v>1</v>
      </c>
      <c r="BA42">
        <v>0.5</v>
      </c>
      <c r="BB42">
        <v>0.05</v>
      </c>
      <c r="BC42">
        <v>0.5</v>
      </c>
      <c r="BD42">
        <v>0.3</v>
      </c>
      <c r="BE42">
        <v>1</v>
      </c>
      <c r="BF42">
        <v>146</v>
      </c>
      <c r="BG42">
        <v>0.05</v>
      </c>
      <c r="BH42">
        <v>3.43</v>
      </c>
      <c r="BI42">
        <v>7.81</v>
      </c>
      <c r="BJ42">
        <v>1.1399999999999999</v>
      </c>
      <c r="BK42">
        <v>5.39</v>
      </c>
      <c r="BL42">
        <v>1.81</v>
      </c>
      <c r="BM42">
        <v>0.71399999999999997</v>
      </c>
      <c r="BN42">
        <v>2.38</v>
      </c>
      <c r="BO42">
        <v>0.45</v>
      </c>
      <c r="BP42">
        <v>2.87</v>
      </c>
      <c r="BQ42">
        <v>0.62</v>
      </c>
      <c r="BR42">
        <v>1.8</v>
      </c>
      <c r="BS42">
        <v>0.26500000000000001</v>
      </c>
      <c r="BT42">
        <v>1.9</v>
      </c>
      <c r="BU42">
        <v>0.28799999999999998</v>
      </c>
      <c r="BV42">
        <v>1.1000000000000001</v>
      </c>
      <c r="BW42">
        <v>0.12</v>
      </c>
      <c r="BX42">
        <v>0.25</v>
      </c>
      <c r="BY42">
        <v>0.56999999999999995</v>
      </c>
      <c r="BZ42">
        <v>6</v>
      </c>
      <c r="CA42">
        <v>0.57999999999999996</v>
      </c>
      <c r="CB42">
        <v>0.19</v>
      </c>
      <c r="CC42">
        <v>9.1999999999999993</v>
      </c>
      <c r="CD42" s="2">
        <v>14.53</v>
      </c>
      <c r="CE42">
        <v>98.84</v>
      </c>
      <c r="CF42">
        <v>114</v>
      </c>
      <c r="CG42">
        <v>0.06</v>
      </c>
      <c r="CH42">
        <v>0.11</v>
      </c>
      <c r="CI42">
        <v>0.9</v>
      </c>
      <c r="CJ42">
        <v>0.01</v>
      </c>
      <c r="CK42">
        <v>0.5</v>
      </c>
      <c r="CL42">
        <v>0.3</v>
      </c>
      <c r="CM42">
        <v>48.8</v>
      </c>
      <c r="CN42">
        <v>136</v>
      </c>
      <c r="CO42">
        <v>201</v>
      </c>
      <c r="CP42">
        <v>0.1</v>
      </c>
      <c r="CQ42">
        <v>66</v>
      </c>
      <c r="CR42">
        <v>123</v>
      </c>
      <c r="CS42">
        <v>2810</v>
      </c>
      <c r="CT42">
        <v>0.5</v>
      </c>
      <c r="CU42">
        <v>10</v>
      </c>
      <c r="CV42">
        <v>131</v>
      </c>
    </row>
    <row r="43" spans="1:102" x14ac:dyDescent="0.25">
      <c r="A43" t="s">
        <v>227</v>
      </c>
      <c r="B43" t="s">
        <v>228</v>
      </c>
      <c r="C43" s="1" t="str">
        <f t="shared" si="0"/>
        <v>22:0011</v>
      </c>
      <c r="D43" s="1" t="str">
        <f t="shared" si="16"/>
        <v>22:0008</v>
      </c>
      <c r="E43" t="s">
        <v>173</v>
      </c>
      <c r="F43" t="s">
        <v>229</v>
      </c>
      <c r="H43">
        <v>63.024131699999998</v>
      </c>
      <c r="I43">
        <v>-92.210731699999997</v>
      </c>
      <c r="J43" s="1" t="str">
        <f t="shared" si="17"/>
        <v>Whole</v>
      </c>
      <c r="K43" s="1" t="str">
        <f t="shared" si="18"/>
        <v>Rock crushing (ActLabs RX1)</v>
      </c>
      <c r="L43">
        <v>658266</v>
      </c>
      <c r="M43">
        <v>8</v>
      </c>
      <c r="P43">
        <v>8</v>
      </c>
      <c r="Q43">
        <v>1.02</v>
      </c>
      <c r="R43">
        <v>2.35</v>
      </c>
      <c r="S43">
        <v>0.1</v>
      </c>
      <c r="T43">
        <v>8.18</v>
      </c>
      <c r="U43">
        <v>5.0000000000000001E-3</v>
      </c>
      <c r="V43">
        <v>7</v>
      </c>
      <c r="W43">
        <v>8</v>
      </c>
      <c r="X43">
        <v>45.81</v>
      </c>
      <c r="Y43">
        <v>14.47</v>
      </c>
      <c r="AA43">
        <v>0.75</v>
      </c>
      <c r="AB43">
        <v>3.47</v>
      </c>
      <c r="AC43">
        <v>0.19800000000000001</v>
      </c>
      <c r="AD43">
        <v>12.38</v>
      </c>
      <c r="AE43">
        <v>0.91700000000000004</v>
      </c>
      <c r="AF43">
        <v>2.63</v>
      </c>
      <c r="AG43">
        <v>0.37</v>
      </c>
      <c r="AH43">
        <v>7.0000000000000007E-2</v>
      </c>
      <c r="AI43" s="2">
        <v>10.77</v>
      </c>
      <c r="AJ43">
        <v>99.61</v>
      </c>
      <c r="AK43">
        <v>39</v>
      </c>
      <c r="AL43">
        <v>0.5</v>
      </c>
      <c r="AM43">
        <v>283</v>
      </c>
      <c r="AN43">
        <v>210</v>
      </c>
      <c r="AO43">
        <v>39</v>
      </c>
      <c r="AP43">
        <v>120</v>
      </c>
      <c r="AQ43">
        <v>80</v>
      </c>
      <c r="AR43">
        <v>15</v>
      </c>
      <c r="AS43">
        <v>1.5</v>
      </c>
      <c r="AT43">
        <v>58</v>
      </c>
      <c r="AU43">
        <v>9</v>
      </c>
      <c r="AV43">
        <v>138</v>
      </c>
      <c r="AW43">
        <v>17.5</v>
      </c>
      <c r="AX43">
        <v>50</v>
      </c>
      <c r="AY43">
        <v>1.9</v>
      </c>
      <c r="AZ43">
        <v>1</v>
      </c>
      <c r="BA43">
        <v>0.25</v>
      </c>
      <c r="BB43">
        <v>0.05</v>
      </c>
      <c r="BC43">
        <v>0.5</v>
      </c>
      <c r="BD43">
        <v>1.3</v>
      </c>
      <c r="BE43">
        <v>0.2</v>
      </c>
      <c r="BF43">
        <v>59</v>
      </c>
      <c r="BG43">
        <v>0.05</v>
      </c>
      <c r="BH43">
        <v>3.4</v>
      </c>
      <c r="BI43">
        <v>8.42</v>
      </c>
      <c r="BJ43">
        <v>1.25</v>
      </c>
      <c r="BK43">
        <v>6.42</v>
      </c>
      <c r="BL43">
        <v>2.11</v>
      </c>
      <c r="BM43">
        <v>0.72099999999999997</v>
      </c>
      <c r="BN43">
        <v>2.62</v>
      </c>
      <c r="BO43">
        <v>0.5</v>
      </c>
      <c r="BP43">
        <v>3.18</v>
      </c>
      <c r="BQ43">
        <v>0.68</v>
      </c>
      <c r="BR43">
        <v>2.0499999999999998</v>
      </c>
      <c r="BS43">
        <v>0.315</v>
      </c>
      <c r="BT43">
        <v>2.04</v>
      </c>
      <c r="BU43">
        <v>0.30599999999999999</v>
      </c>
      <c r="BV43">
        <v>1.2</v>
      </c>
      <c r="BW43">
        <v>0.16</v>
      </c>
      <c r="BX43">
        <v>0.25</v>
      </c>
      <c r="BY43">
        <v>0.24</v>
      </c>
      <c r="BZ43">
        <v>2.5</v>
      </c>
      <c r="CA43">
        <v>0.72</v>
      </c>
      <c r="CB43">
        <v>0.16</v>
      </c>
      <c r="CC43">
        <v>8.5299999999999994</v>
      </c>
      <c r="CD43" s="2">
        <v>9.99</v>
      </c>
      <c r="CE43">
        <v>98.83</v>
      </c>
      <c r="CF43">
        <v>77</v>
      </c>
      <c r="CG43">
        <v>0.01</v>
      </c>
      <c r="CH43">
        <v>0.6</v>
      </c>
      <c r="CI43">
        <v>0.3</v>
      </c>
      <c r="CJ43">
        <v>0.01</v>
      </c>
      <c r="CK43">
        <v>0.5</v>
      </c>
      <c r="CL43">
        <v>0.1</v>
      </c>
      <c r="CM43">
        <v>48.8</v>
      </c>
      <c r="CN43">
        <v>150</v>
      </c>
      <c r="CO43">
        <v>94.8</v>
      </c>
      <c r="CP43">
        <v>0.1</v>
      </c>
      <c r="CQ43">
        <v>69</v>
      </c>
      <c r="CR43">
        <v>138</v>
      </c>
      <c r="CS43">
        <v>1580</v>
      </c>
      <c r="CT43">
        <v>0.5</v>
      </c>
      <c r="CU43">
        <v>6</v>
      </c>
      <c r="CV43">
        <v>99.6</v>
      </c>
    </row>
    <row r="44" spans="1:102" x14ac:dyDescent="0.25">
      <c r="A44" t="s">
        <v>230</v>
      </c>
      <c r="B44" t="s">
        <v>231</v>
      </c>
      <c r="C44" s="1" t="str">
        <f t="shared" si="0"/>
        <v>22:0011</v>
      </c>
      <c r="D44" s="1" t="str">
        <f>HYPERLINK("http://geochem.nrcan.gc.ca/cdogs/content/svy/svy_e.htm", "")</f>
        <v/>
      </c>
      <c r="G44" s="1" t="str">
        <f>HYPERLINK("http://geochem.nrcan.gc.ca/cdogs/content/cr_/cr_00214_e.htm", "214")</f>
        <v>214</v>
      </c>
      <c r="J44" t="s">
        <v>124</v>
      </c>
      <c r="K44" t="s">
        <v>125</v>
      </c>
      <c r="P44">
        <v>37</v>
      </c>
      <c r="Q44">
        <v>1.07</v>
      </c>
      <c r="T44">
        <v>3.2</v>
      </c>
      <c r="X44">
        <v>50.11</v>
      </c>
      <c r="Y44">
        <v>20.14</v>
      </c>
      <c r="AB44">
        <v>0.49</v>
      </c>
      <c r="AC44">
        <v>0.108</v>
      </c>
      <c r="AD44">
        <v>8.14</v>
      </c>
      <c r="AE44">
        <v>0.28399999999999997</v>
      </c>
      <c r="AF44">
        <v>7.01</v>
      </c>
      <c r="AG44">
        <v>1.68</v>
      </c>
      <c r="AH44">
        <v>0.15</v>
      </c>
      <c r="AI44" s="2">
        <v>5.31</v>
      </c>
      <c r="AJ44">
        <v>99.59</v>
      </c>
      <c r="AK44">
        <v>1</v>
      </c>
      <c r="AL44">
        <v>3</v>
      </c>
      <c r="AM44">
        <v>11</v>
      </c>
      <c r="AN44">
        <v>10</v>
      </c>
      <c r="AO44">
        <v>0.5</v>
      </c>
      <c r="AP44">
        <v>10</v>
      </c>
      <c r="AQ44">
        <v>5</v>
      </c>
      <c r="AR44">
        <v>35</v>
      </c>
      <c r="AS44">
        <v>1.5</v>
      </c>
      <c r="AT44">
        <v>2.5</v>
      </c>
      <c r="AU44">
        <v>54</v>
      </c>
      <c r="AV44">
        <v>1175</v>
      </c>
      <c r="AW44">
        <v>108</v>
      </c>
      <c r="AX44">
        <v>542</v>
      </c>
      <c r="AY44">
        <v>13.1</v>
      </c>
      <c r="AZ44">
        <v>1</v>
      </c>
      <c r="BA44">
        <v>2.8</v>
      </c>
      <c r="BB44">
        <v>0.05</v>
      </c>
      <c r="BC44">
        <v>7</v>
      </c>
      <c r="BD44">
        <v>0.1</v>
      </c>
      <c r="BE44">
        <v>1.5</v>
      </c>
      <c r="BF44">
        <v>347</v>
      </c>
      <c r="BG44">
        <v>0.05</v>
      </c>
      <c r="BH44">
        <v>61.6</v>
      </c>
      <c r="BI44">
        <v>124</v>
      </c>
      <c r="BJ44">
        <v>15.2</v>
      </c>
      <c r="BK44">
        <v>57.6</v>
      </c>
      <c r="BL44">
        <v>12.8</v>
      </c>
      <c r="BM44">
        <v>1.92</v>
      </c>
      <c r="BN44">
        <v>13.4</v>
      </c>
      <c r="BO44">
        <v>2.71</v>
      </c>
      <c r="BP44">
        <v>17.899999999999999</v>
      </c>
      <c r="BQ44">
        <v>4.0999999999999996</v>
      </c>
      <c r="BR44">
        <v>13.9</v>
      </c>
      <c r="BS44">
        <v>2.2999999999999998</v>
      </c>
      <c r="BT44">
        <v>14.8</v>
      </c>
      <c r="BU44">
        <v>2.04</v>
      </c>
      <c r="BV44">
        <v>10.199999999999999</v>
      </c>
      <c r="BW44">
        <v>0.86</v>
      </c>
      <c r="BX44">
        <v>0.25</v>
      </c>
      <c r="BY44">
        <v>0.26</v>
      </c>
      <c r="BZ44">
        <v>9</v>
      </c>
      <c r="CA44">
        <v>1.25</v>
      </c>
      <c r="CB44">
        <v>0.84</v>
      </c>
      <c r="CC44">
        <v>6.17</v>
      </c>
      <c r="CD44" s="2"/>
      <c r="CK44">
        <v>0.5</v>
      </c>
      <c r="CL44">
        <v>0.1</v>
      </c>
      <c r="CM44">
        <v>2.5</v>
      </c>
      <c r="CN44">
        <v>16</v>
      </c>
      <c r="CO44">
        <v>6.2</v>
      </c>
      <c r="CP44">
        <v>0.1</v>
      </c>
      <c r="CQ44">
        <v>41</v>
      </c>
      <c r="CR44">
        <v>9</v>
      </c>
      <c r="CS44">
        <v>820</v>
      </c>
      <c r="CT44">
        <v>0.5</v>
      </c>
      <c r="CU44">
        <v>10</v>
      </c>
      <c r="CV44">
        <v>115</v>
      </c>
    </row>
    <row r="45" spans="1:102" x14ac:dyDescent="0.25">
      <c r="A45" t="s">
        <v>232</v>
      </c>
      <c r="B45" t="s">
        <v>233</v>
      </c>
      <c r="C45" s="1" t="str">
        <f t="shared" si="0"/>
        <v>22:0011</v>
      </c>
      <c r="D45" s="1" t="str">
        <f t="shared" ref="D45:D50" si="19">HYPERLINK("http://geochem.nrcan.gc.ca/cdogs/content/svy/svy220008_e.htm", "22:0008")</f>
        <v>22:0008</v>
      </c>
      <c r="E45" t="s">
        <v>234</v>
      </c>
      <c r="F45" t="s">
        <v>235</v>
      </c>
      <c r="H45">
        <v>63.022735599999997</v>
      </c>
      <c r="I45">
        <v>-92.207124100000001</v>
      </c>
      <c r="J45" s="1" t="str">
        <f t="shared" ref="J45:J50" si="20">HYPERLINK("http://geochem.nrcan.gc.ca/cdogs/content/kwd/kwd020033_e.htm", "Whole")</f>
        <v>Whole</v>
      </c>
      <c r="K45" s="1" t="str">
        <f t="shared" ref="K45:K50" si="21">HYPERLINK("http://geochem.nrcan.gc.ca/cdogs/content/kwd/kwd080069_e.htm", "Rock crushing (ActLabs RX1)")</f>
        <v>Rock crushing (ActLabs RX1)</v>
      </c>
      <c r="L45">
        <v>658248</v>
      </c>
      <c r="M45">
        <v>7</v>
      </c>
      <c r="P45">
        <v>6</v>
      </c>
      <c r="Q45">
        <v>1.02</v>
      </c>
      <c r="R45">
        <v>2.95</v>
      </c>
      <c r="S45">
        <v>0.14000000000000001</v>
      </c>
      <c r="T45">
        <v>10.3</v>
      </c>
      <c r="U45">
        <v>5.0000000000000001E-3</v>
      </c>
      <c r="V45">
        <v>11</v>
      </c>
      <c r="W45">
        <v>2.5</v>
      </c>
      <c r="X45">
        <v>37.83</v>
      </c>
      <c r="Y45">
        <v>4.7300000000000004</v>
      </c>
      <c r="AA45">
        <v>0.86</v>
      </c>
      <c r="AB45">
        <v>23.65</v>
      </c>
      <c r="AC45">
        <v>0.16200000000000001</v>
      </c>
      <c r="AD45">
        <v>4.6900000000000004</v>
      </c>
      <c r="AE45">
        <v>0.32800000000000001</v>
      </c>
      <c r="AF45">
        <v>0.03</v>
      </c>
      <c r="AG45">
        <v>0.01</v>
      </c>
      <c r="AH45">
        <v>0.02</v>
      </c>
      <c r="AI45" s="2">
        <v>14.63</v>
      </c>
      <c r="AJ45">
        <v>99.18</v>
      </c>
      <c r="AK45">
        <v>14</v>
      </c>
      <c r="AL45">
        <v>0.5</v>
      </c>
      <c r="AM45">
        <v>105</v>
      </c>
      <c r="AN45">
        <v>2410</v>
      </c>
      <c r="AO45">
        <v>113</v>
      </c>
      <c r="AP45">
        <v>1080</v>
      </c>
      <c r="AQ45">
        <v>5</v>
      </c>
      <c r="AR45">
        <v>6</v>
      </c>
      <c r="AS45">
        <v>2</v>
      </c>
      <c r="AT45">
        <v>189</v>
      </c>
      <c r="AU45">
        <v>0.5</v>
      </c>
      <c r="AV45">
        <v>111</v>
      </c>
      <c r="AW45">
        <v>6.5</v>
      </c>
      <c r="AX45">
        <v>23</v>
      </c>
      <c r="AY45">
        <v>0.6</v>
      </c>
      <c r="AZ45">
        <v>1</v>
      </c>
      <c r="BA45">
        <v>0.25</v>
      </c>
      <c r="BB45">
        <v>0.05</v>
      </c>
      <c r="BC45">
        <v>0.5</v>
      </c>
      <c r="BD45">
        <v>0.2</v>
      </c>
      <c r="BE45">
        <v>0.05</v>
      </c>
      <c r="BF45">
        <v>5</v>
      </c>
      <c r="BG45">
        <v>0.05</v>
      </c>
      <c r="BH45">
        <v>1.53</v>
      </c>
      <c r="BI45">
        <v>3.77</v>
      </c>
      <c r="BJ45">
        <v>0.55000000000000004</v>
      </c>
      <c r="BK45">
        <v>2.64</v>
      </c>
      <c r="BL45">
        <v>0.82</v>
      </c>
      <c r="BM45">
        <v>0.25800000000000001</v>
      </c>
      <c r="BN45">
        <v>1</v>
      </c>
      <c r="BO45">
        <v>0.19</v>
      </c>
      <c r="BP45">
        <v>1.23</v>
      </c>
      <c r="BQ45">
        <v>0.26</v>
      </c>
      <c r="BR45">
        <v>0.72</v>
      </c>
      <c r="BS45">
        <v>0.106</v>
      </c>
      <c r="BT45">
        <v>0.75</v>
      </c>
      <c r="BU45">
        <v>0.1</v>
      </c>
      <c r="BV45">
        <v>0.7</v>
      </c>
      <c r="BW45">
        <v>0.09</v>
      </c>
      <c r="BX45">
        <v>13.6</v>
      </c>
      <c r="BY45">
        <v>2.5000000000000001E-2</v>
      </c>
      <c r="BZ45">
        <v>2.5</v>
      </c>
      <c r="CA45">
        <v>0.28000000000000003</v>
      </c>
      <c r="CB45">
        <v>0.09</v>
      </c>
      <c r="CC45">
        <v>13.1</v>
      </c>
      <c r="CD45" s="2">
        <v>13.4</v>
      </c>
      <c r="CE45">
        <v>97.95</v>
      </c>
      <c r="CF45">
        <v>238</v>
      </c>
      <c r="CG45">
        <v>0.05</v>
      </c>
      <c r="CH45">
        <v>0.19</v>
      </c>
      <c r="CI45">
        <v>0.2</v>
      </c>
      <c r="CJ45">
        <v>0.01</v>
      </c>
      <c r="CK45">
        <v>0.5</v>
      </c>
      <c r="CL45">
        <v>0.1</v>
      </c>
      <c r="CM45">
        <v>131</v>
      </c>
      <c r="CN45">
        <v>1820</v>
      </c>
      <c r="CO45">
        <v>8.1999999999999993</v>
      </c>
      <c r="CP45">
        <v>0.1</v>
      </c>
      <c r="CQ45">
        <v>14</v>
      </c>
      <c r="CR45">
        <v>1180</v>
      </c>
      <c r="CS45">
        <v>1310</v>
      </c>
      <c r="CT45">
        <v>0.5</v>
      </c>
      <c r="CU45">
        <v>3</v>
      </c>
      <c r="CV45">
        <v>260</v>
      </c>
    </row>
    <row r="46" spans="1:102" x14ac:dyDescent="0.25">
      <c r="A46" t="s">
        <v>236</v>
      </c>
      <c r="B46" t="s">
        <v>237</v>
      </c>
      <c r="C46" s="1" t="str">
        <f t="shared" si="0"/>
        <v>22:0011</v>
      </c>
      <c r="D46" s="1" t="str">
        <f t="shared" si="19"/>
        <v>22:0008</v>
      </c>
      <c r="E46" t="s">
        <v>238</v>
      </c>
      <c r="F46" t="s">
        <v>239</v>
      </c>
      <c r="H46">
        <v>63.028709999999997</v>
      </c>
      <c r="I46">
        <v>-92.170106399999995</v>
      </c>
      <c r="J46" s="1" t="str">
        <f t="shared" si="20"/>
        <v>Whole</v>
      </c>
      <c r="K46" s="1" t="str">
        <f t="shared" si="21"/>
        <v>Rock crushing (ActLabs RX1)</v>
      </c>
      <c r="L46">
        <v>658190</v>
      </c>
      <c r="M46">
        <v>2.5</v>
      </c>
      <c r="P46">
        <v>2</v>
      </c>
      <c r="Q46">
        <v>1.03</v>
      </c>
      <c r="R46">
        <v>0.05</v>
      </c>
      <c r="S46">
        <v>7.0000000000000007E-2</v>
      </c>
      <c r="T46">
        <v>0.21</v>
      </c>
      <c r="U46">
        <v>5.0000000000000001E-3</v>
      </c>
      <c r="V46">
        <v>9.5</v>
      </c>
      <c r="W46">
        <v>8</v>
      </c>
      <c r="X46">
        <v>49.58</v>
      </c>
      <c r="Y46">
        <v>15</v>
      </c>
      <c r="AA46">
        <v>1.83</v>
      </c>
      <c r="AB46">
        <v>7.92</v>
      </c>
      <c r="AC46">
        <v>0.19800000000000001</v>
      </c>
      <c r="AD46">
        <v>8.83</v>
      </c>
      <c r="AE46">
        <v>0.84</v>
      </c>
      <c r="AF46">
        <v>2.29</v>
      </c>
      <c r="AG46">
        <v>0.33</v>
      </c>
      <c r="AH46">
        <v>7.0000000000000007E-2</v>
      </c>
      <c r="AI46" s="2">
        <v>2.66</v>
      </c>
      <c r="AJ46">
        <v>100.1</v>
      </c>
      <c r="AK46">
        <v>47</v>
      </c>
      <c r="AL46">
        <v>1</v>
      </c>
      <c r="AM46">
        <v>307</v>
      </c>
      <c r="AN46">
        <v>150</v>
      </c>
      <c r="AO46">
        <v>42</v>
      </c>
      <c r="AP46">
        <v>100</v>
      </c>
      <c r="AQ46">
        <v>50</v>
      </c>
      <c r="AR46">
        <v>18</v>
      </c>
      <c r="AS46">
        <v>2.2000000000000002</v>
      </c>
      <c r="AT46">
        <v>7</v>
      </c>
      <c r="AU46">
        <v>10</v>
      </c>
      <c r="AV46">
        <v>342</v>
      </c>
      <c r="AW46">
        <v>18.5</v>
      </c>
      <c r="AX46">
        <v>55</v>
      </c>
      <c r="AY46">
        <v>3.2</v>
      </c>
      <c r="AZ46">
        <v>1</v>
      </c>
      <c r="BA46">
        <v>0.25</v>
      </c>
      <c r="BB46">
        <v>0.05</v>
      </c>
      <c r="BC46">
        <v>0.5</v>
      </c>
      <c r="BD46">
        <v>1.7</v>
      </c>
      <c r="BE46">
        <v>0.9</v>
      </c>
      <c r="BF46">
        <v>135</v>
      </c>
      <c r="BG46">
        <v>0.3</v>
      </c>
      <c r="BH46">
        <v>5.2</v>
      </c>
      <c r="BI46">
        <v>11.6</v>
      </c>
      <c r="BJ46">
        <v>1.57</v>
      </c>
      <c r="BK46">
        <v>7.25</v>
      </c>
      <c r="BL46">
        <v>2.21</v>
      </c>
      <c r="BM46">
        <v>0.76400000000000001</v>
      </c>
      <c r="BN46">
        <v>2.73</v>
      </c>
      <c r="BO46">
        <v>0.53</v>
      </c>
      <c r="BP46">
        <v>3.38</v>
      </c>
      <c r="BQ46">
        <v>0.72</v>
      </c>
      <c r="BR46">
        <v>2.12</v>
      </c>
      <c r="BS46">
        <v>0.32900000000000001</v>
      </c>
      <c r="BT46">
        <v>2.0299999999999998</v>
      </c>
      <c r="BU46">
        <v>0.311</v>
      </c>
      <c r="BV46">
        <v>1.4</v>
      </c>
      <c r="BW46">
        <v>0.26</v>
      </c>
      <c r="BX46">
        <v>0.25</v>
      </c>
      <c r="BY46">
        <v>2.5000000000000001E-2</v>
      </c>
      <c r="BZ46">
        <v>35</v>
      </c>
      <c r="CA46">
        <v>0.66</v>
      </c>
      <c r="CB46">
        <v>0.2</v>
      </c>
      <c r="CC46">
        <v>12.39</v>
      </c>
      <c r="CD46" s="2">
        <v>1.6</v>
      </c>
      <c r="CE46">
        <v>99.05</v>
      </c>
      <c r="CF46">
        <v>8.3000000000000007</v>
      </c>
      <c r="CG46">
        <v>0.23</v>
      </c>
      <c r="CH46">
        <v>1.08</v>
      </c>
      <c r="CI46">
        <v>0.3</v>
      </c>
      <c r="CJ46">
        <v>0.01</v>
      </c>
      <c r="CK46">
        <v>0.5</v>
      </c>
      <c r="CL46">
        <v>0.1</v>
      </c>
      <c r="CM46">
        <v>45.8</v>
      </c>
      <c r="CN46">
        <v>146</v>
      </c>
      <c r="CO46">
        <v>55</v>
      </c>
      <c r="CP46">
        <v>0.1</v>
      </c>
      <c r="CQ46">
        <v>45</v>
      </c>
      <c r="CR46">
        <v>104</v>
      </c>
      <c r="CS46">
        <v>1540</v>
      </c>
      <c r="CT46">
        <v>0.5</v>
      </c>
      <c r="CU46">
        <v>43</v>
      </c>
      <c r="CV46">
        <v>276</v>
      </c>
    </row>
    <row r="47" spans="1:102" x14ac:dyDescent="0.25">
      <c r="A47" t="s">
        <v>240</v>
      </c>
      <c r="B47" t="s">
        <v>241</v>
      </c>
      <c r="C47" s="1" t="str">
        <f t="shared" si="0"/>
        <v>22:0011</v>
      </c>
      <c r="D47" s="1" t="str">
        <f t="shared" si="19"/>
        <v>22:0008</v>
      </c>
      <c r="E47" t="s">
        <v>242</v>
      </c>
      <c r="F47" t="s">
        <v>243</v>
      </c>
      <c r="H47">
        <v>62.961264999999997</v>
      </c>
      <c r="I47">
        <v>-91.926906500000001</v>
      </c>
      <c r="J47" s="1" t="str">
        <f t="shared" si="20"/>
        <v>Whole</v>
      </c>
      <c r="K47" s="1" t="str">
        <f t="shared" si="21"/>
        <v>Rock crushing (ActLabs RX1)</v>
      </c>
      <c r="L47">
        <v>658191</v>
      </c>
      <c r="M47">
        <v>2.5</v>
      </c>
      <c r="P47">
        <v>9</v>
      </c>
      <c r="Q47">
        <v>1.02</v>
      </c>
      <c r="R47">
        <v>0.02</v>
      </c>
      <c r="S47">
        <v>0.03</v>
      </c>
      <c r="T47">
        <v>0.11</v>
      </c>
      <c r="U47">
        <v>5.0000000000000001E-3</v>
      </c>
      <c r="V47">
        <v>10.199999999999999</v>
      </c>
      <c r="W47">
        <v>6</v>
      </c>
      <c r="X47">
        <v>51.6</v>
      </c>
      <c r="Y47">
        <v>13.39</v>
      </c>
      <c r="AA47">
        <v>3.08</v>
      </c>
      <c r="AB47">
        <v>6.11</v>
      </c>
      <c r="AC47">
        <v>0.20899999999999999</v>
      </c>
      <c r="AD47">
        <v>9.9600000000000009</v>
      </c>
      <c r="AE47">
        <v>1.2929999999999999</v>
      </c>
      <c r="AF47">
        <v>1.84</v>
      </c>
      <c r="AG47">
        <v>0.25</v>
      </c>
      <c r="AH47">
        <v>0.1</v>
      </c>
      <c r="AI47" s="2">
        <v>1.61</v>
      </c>
      <c r="AJ47">
        <v>100.8</v>
      </c>
      <c r="AK47">
        <v>41</v>
      </c>
      <c r="AL47">
        <v>0.5</v>
      </c>
      <c r="AM47">
        <v>348</v>
      </c>
      <c r="AN47">
        <v>40</v>
      </c>
      <c r="AO47">
        <v>43</v>
      </c>
      <c r="AP47">
        <v>50</v>
      </c>
      <c r="AQ47">
        <v>100</v>
      </c>
      <c r="AR47">
        <v>18</v>
      </c>
      <c r="AS47">
        <v>1.8</v>
      </c>
      <c r="AT47">
        <v>11</v>
      </c>
      <c r="AU47">
        <v>3</v>
      </c>
      <c r="AV47">
        <v>147</v>
      </c>
      <c r="AW47">
        <v>22.2</v>
      </c>
      <c r="AX47">
        <v>100</v>
      </c>
      <c r="AY47">
        <v>6.2</v>
      </c>
      <c r="AZ47">
        <v>1</v>
      </c>
      <c r="BA47">
        <v>0.25</v>
      </c>
      <c r="BB47">
        <v>0.05</v>
      </c>
      <c r="BC47">
        <v>0.5</v>
      </c>
      <c r="BD47">
        <v>1.1000000000000001</v>
      </c>
      <c r="BE47">
        <v>0.2</v>
      </c>
      <c r="BF47">
        <v>59</v>
      </c>
      <c r="BG47">
        <v>0.05</v>
      </c>
      <c r="BH47">
        <v>10.199999999999999</v>
      </c>
      <c r="BI47">
        <v>23.4</v>
      </c>
      <c r="BJ47">
        <v>3.21</v>
      </c>
      <c r="BK47">
        <v>14.4</v>
      </c>
      <c r="BL47">
        <v>3.73</v>
      </c>
      <c r="BM47">
        <v>1.24</v>
      </c>
      <c r="BN47">
        <v>4.18</v>
      </c>
      <c r="BO47">
        <v>0.74</v>
      </c>
      <c r="BP47">
        <v>4.49</v>
      </c>
      <c r="BQ47">
        <v>0.91</v>
      </c>
      <c r="BR47">
        <v>2.48</v>
      </c>
      <c r="BS47">
        <v>0.36299999999999999</v>
      </c>
      <c r="BT47">
        <v>2.2799999999999998</v>
      </c>
      <c r="BU47">
        <v>0.33700000000000002</v>
      </c>
      <c r="BV47">
        <v>2.5</v>
      </c>
      <c r="BW47">
        <v>0.48</v>
      </c>
      <c r="BX47">
        <v>0.25</v>
      </c>
      <c r="BY47">
        <v>2.5000000000000001E-2</v>
      </c>
      <c r="BZ47">
        <v>2.5</v>
      </c>
      <c r="CA47">
        <v>1.07</v>
      </c>
      <c r="CB47">
        <v>0.28000000000000003</v>
      </c>
      <c r="CC47">
        <v>14.43</v>
      </c>
      <c r="CD47" s="2">
        <v>0.47</v>
      </c>
      <c r="CE47">
        <v>99.63</v>
      </c>
      <c r="CF47">
        <v>15.1</v>
      </c>
      <c r="CG47">
        <v>0.01</v>
      </c>
      <c r="CH47">
        <v>0.88</v>
      </c>
      <c r="CI47">
        <v>0.2</v>
      </c>
      <c r="CJ47">
        <v>0.01</v>
      </c>
      <c r="CK47">
        <v>0.5</v>
      </c>
      <c r="CL47">
        <v>0.1</v>
      </c>
      <c r="CM47">
        <v>52.2</v>
      </c>
      <c r="CN47">
        <v>40</v>
      </c>
      <c r="CO47">
        <v>118</v>
      </c>
      <c r="CP47">
        <v>0.1</v>
      </c>
      <c r="CQ47">
        <v>19</v>
      </c>
      <c r="CR47">
        <v>61</v>
      </c>
      <c r="CS47">
        <v>1610</v>
      </c>
      <c r="CT47">
        <v>0.5</v>
      </c>
      <c r="CU47">
        <v>1</v>
      </c>
      <c r="CV47">
        <v>126</v>
      </c>
    </row>
    <row r="48" spans="1:102" x14ac:dyDescent="0.25">
      <c r="A48" t="s">
        <v>244</v>
      </c>
      <c r="B48" t="s">
        <v>245</v>
      </c>
      <c r="C48" s="1" t="str">
        <f t="shared" si="0"/>
        <v>22:0011</v>
      </c>
      <c r="D48" s="1" t="str">
        <f t="shared" si="19"/>
        <v>22:0008</v>
      </c>
      <c r="E48" t="s">
        <v>246</v>
      </c>
      <c r="F48" t="s">
        <v>247</v>
      </c>
      <c r="H48">
        <v>62.949173399999999</v>
      </c>
      <c r="I48">
        <v>-91.957476400000004</v>
      </c>
      <c r="J48" s="1" t="str">
        <f t="shared" si="20"/>
        <v>Whole</v>
      </c>
      <c r="K48" s="1" t="str">
        <f t="shared" si="21"/>
        <v>Rock crushing (ActLabs RX1)</v>
      </c>
      <c r="L48">
        <v>658192</v>
      </c>
      <c r="M48">
        <v>7</v>
      </c>
      <c r="P48">
        <v>4</v>
      </c>
      <c r="Q48">
        <v>0.99199999999999999</v>
      </c>
      <c r="R48">
        <v>0.04</v>
      </c>
      <c r="S48">
        <v>0.01</v>
      </c>
      <c r="T48">
        <v>0.14000000000000001</v>
      </c>
      <c r="U48">
        <v>5.0000000000000001E-3</v>
      </c>
      <c r="V48">
        <v>8.6999999999999993</v>
      </c>
      <c r="W48">
        <v>5</v>
      </c>
      <c r="X48">
        <v>51.15</v>
      </c>
      <c r="Y48">
        <v>14.15</v>
      </c>
      <c r="AA48">
        <v>3.59</v>
      </c>
      <c r="AB48">
        <v>5.94</v>
      </c>
      <c r="AC48">
        <v>0.187</v>
      </c>
      <c r="AD48">
        <v>9.9700000000000006</v>
      </c>
      <c r="AE48">
        <v>1.139</v>
      </c>
      <c r="AF48">
        <v>2.35</v>
      </c>
      <c r="AG48">
        <v>0.67</v>
      </c>
      <c r="AH48">
        <v>0.13</v>
      </c>
      <c r="AI48" s="2">
        <v>1.74</v>
      </c>
      <c r="AJ48">
        <v>100.7</v>
      </c>
      <c r="AK48">
        <v>37</v>
      </c>
      <c r="AL48">
        <v>1</v>
      </c>
      <c r="AM48">
        <v>290</v>
      </c>
      <c r="AN48">
        <v>80</v>
      </c>
      <c r="AO48">
        <v>42</v>
      </c>
      <c r="AP48">
        <v>90</v>
      </c>
      <c r="AQ48">
        <v>80</v>
      </c>
      <c r="AR48">
        <v>19</v>
      </c>
      <c r="AS48">
        <v>1.8</v>
      </c>
      <c r="AT48">
        <v>9</v>
      </c>
      <c r="AU48">
        <v>16</v>
      </c>
      <c r="AV48">
        <v>198</v>
      </c>
      <c r="AW48">
        <v>18.7</v>
      </c>
      <c r="AX48">
        <v>89</v>
      </c>
      <c r="AY48">
        <v>4.2</v>
      </c>
      <c r="AZ48">
        <v>1</v>
      </c>
      <c r="BA48">
        <v>0.25</v>
      </c>
      <c r="BB48">
        <v>0.05</v>
      </c>
      <c r="BC48">
        <v>0.5</v>
      </c>
      <c r="BD48">
        <v>0.8</v>
      </c>
      <c r="BE48">
        <v>0.5</v>
      </c>
      <c r="BF48">
        <v>216</v>
      </c>
      <c r="BG48">
        <v>0.05</v>
      </c>
      <c r="BH48">
        <v>10.4</v>
      </c>
      <c r="BI48">
        <v>23.6</v>
      </c>
      <c r="BJ48">
        <v>3.1</v>
      </c>
      <c r="BK48">
        <v>13.8</v>
      </c>
      <c r="BL48">
        <v>3.32</v>
      </c>
      <c r="BM48">
        <v>1.1499999999999999</v>
      </c>
      <c r="BN48">
        <v>3.61</v>
      </c>
      <c r="BO48">
        <v>0.61</v>
      </c>
      <c r="BP48">
        <v>3.82</v>
      </c>
      <c r="BQ48">
        <v>0.77</v>
      </c>
      <c r="BR48">
        <v>2.16</v>
      </c>
      <c r="BS48">
        <v>0.33600000000000002</v>
      </c>
      <c r="BT48">
        <v>2.13</v>
      </c>
      <c r="BU48">
        <v>0.30599999999999999</v>
      </c>
      <c r="BV48">
        <v>2.2000000000000002</v>
      </c>
      <c r="BW48">
        <v>0.33</v>
      </c>
      <c r="BX48">
        <v>0.25</v>
      </c>
      <c r="BY48">
        <v>2.5000000000000001E-2</v>
      </c>
      <c r="BZ48">
        <v>2.5</v>
      </c>
      <c r="CA48">
        <v>1.31</v>
      </c>
      <c r="CB48">
        <v>0.35</v>
      </c>
      <c r="CC48">
        <v>13.27</v>
      </c>
      <c r="CD48" s="2">
        <v>0.77</v>
      </c>
      <c r="CE48">
        <v>99.72</v>
      </c>
      <c r="CF48">
        <v>9.1999999999999993</v>
      </c>
      <c r="CG48">
        <v>0.01</v>
      </c>
      <c r="CH48">
        <v>0.66</v>
      </c>
      <c r="CI48">
        <v>0.05</v>
      </c>
      <c r="CJ48">
        <v>0.01</v>
      </c>
      <c r="CK48">
        <v>0.5</v>
      </c>
      <c r="CL48">
        <v>0.1</v>
      </c>
      <c r="CM48">
        <v>49.8</v>
      </c>
      <c r="CN48">
        <v>63</v>
      </c>
      <c r="CO48">
        <v>96.5</v>
      </c>
      <c r="CP48">
        <v>0.1</v>
      </c>
      <c r="CQ48">
        <v>24</v>
      </c>
      <c r="CR48">
        <v>104</v>
      </c>
      <c r="CS48">
        <v>1470</v>
      </c>
      <c r="CT48">
        <v>0.5</v>
      </c>
      <c r="CU48">
        <v>3</v>
      </c>
      <c r="CV48">
        <v>113</v>
      </c>
    </row>
    <row r="49" spans="1:100" x14ac:dyDescent="0.25">
      <c r="A49" t="s">
        <v>248</v>
      </c>
      <c r="B49" t="s">
        <v>249</v>
      </c>
      <c r="C49" s="1" t="str">
        <f t="shared" si="0"/>
        <v>22:0011</v>
      </c>
      <c r="D49" s="1" t="str">
        <f t="shared" si="19"/>
        <v>22:0008</v>
      </c>
      <c r="E49" t="s">
        <v>250</v>
      </c>
      <c r="F49" t="s">
        <v>251</v>
      </c>
      <c r="H49">
        <v>62.844631700000001</v>
      </c>
      <c r="I49">
        <v>-92.151571399999995</v>
      </c>
      <c r="J49" s="1" t="str">
        <f t="shared" si="20"/>
        <v>Whole</v>
      </c>
      <c r="K49" s="1" t="str">
        <f t="shared" si="21"/>
        <v>Rock crushing (ActLabs RX1)</v>
      </c>
      <c r="L49">
        <v>658193</v>
      </c>
      <c r="M49">
        <v>12</v>
      </c>
      <c r="P49">
        <v>36</v>
      </c>
      <c r="Q49">
        <v>1.06</v>
      </c>
      <c r="R49">
        <v>0.24</v>
      </c>
      <c r="S49">
        <v>0.46</v>
      </c>
      <c r="T49">
        <v>0.24</v>
      </c>
      <c r="U49">
        <v>5.0000000000000001E-3</v>
      </c>
      <c r="V49">
        <v>3.3</v>
      </c>
      <c r="W49">
        <v>2.5</v>
      </c>
      <c r="X49">
        <v>71.959999999999994</v>
      </c>
      <c r="Y49">
        <v>12.98</v>
      </c>
      <c r="AA49">
        <v>0.83</v>
      </c>
      <c r="AB49">
        <v>1.83</v>
      </c>
      <c r="AC49">
        <v>4.8000000000000001E-2</v>
      </c>
      <c r="AD49">
        <v>1.84</v>
      </c>
      <c r="AE49">
        <v>0.48899999999999999</v>
      </c>
      <c r="AF49">
        <v>3.19</v>
      </c>
      <c r="AG49">
        <v>2.14</v>
      </c>
      <c r="AH49">
        <v>0.1</v>
      </c>
      <c r="AI49" s="2">
        <v>1.1000000000000001</v>
      </c>
      <c r="AJ49">
        <v>100.2</v>
      </c>
      <c r="AK49">
        <v>10</v>
      </c>
      <c r="AL49">
        <v>1</v>
      </c>
      <c r="AM49">
        <v>82</v>
      </c>
      <c r="AN49">
        <v>160</v>
      </c>
      <c r="AO49">
        <v>16</v>
      </c>
      <c r="AP49">
        <v>60</v>
      </c>
      <c r="AQ49">
        <v>30</v>
      </c>
      <c r="AR49">
        <v>15</v>
      </c>
      <c r="AS49">
        <v>1.4</v>
      </c>
      <c r="AT49">
        <v>31</v>
      </c>
      <c r="AU49">
        <v>68</v>
      </c>
      <c r="AV49">
        <v>313</v>
      </c>
      <c r="AW49">
        <v>11.5</v>
      </c>
      <c r="AX49">
        <v>170</v>
      </c>
      <c r="AY49">
        <v>4.5</v>
      </c>
      <c r="AZ49">
        <v>3</v>
      </c>
      <c r="BA49">
        <v>0.9</v>
      </c>
      <c r="BB49">
        <v>0.05</v>
      </c>
      <c r="BC49">
        <v>0.5</v>
      </c>
      <c r="BD49">
        <v>0.3</v>
      </c>
      <c r="BE49">
        <v>3.6</v>
      </c>
      <c r="BF49">
        <v>503</v>
      </c>
      <c r="BG49">
        <v>0.5</v>
      </c>
      <c r="BH49">
        <v>34.1</v>
      </c>
      <c r="BI49">
        <v>63.6</v>
      </c>
      <c r="BJ49">
        <v>7.27</v>
      </c>
      <c r="BK49">
        <v>26.3</v>
      </c>
      <c r="BL49">
        <v>4.43</v>
      </c>
      <c r="BM49">
        <v>1.18</v>
      </c>
      <c r="BN49">
        <v>3.18</v>
      </c>
      <c r="BO49">
        <v>0.44</v>
      </c>
      <c r="BP49">
        <v>2.33</v>
      </c>
      <c r="BQ49">
        <v>0.47</v>
      </c>
      <c r="BR49">
        <v>1.32</v>
      </c>
      <c r="BS49">
        <v>0.19900000000000001</v>
      </c>
      <c r="BT49">
        <v>1.31</v>
      </c>
      <c r="BU49">
        <v>0.193</v>
      </c>
      <c r="BV49">
        <v>4</v>
      </c>
      <c r="BW49">
        <v>0.46</v>
      </c>
      <c r="BX49">
        <v>0.5</v>
      </c>
      <c r="BY49">
        <v>0.41</v>
      </c>
      <c r="BZ49">
        <v>12</v>
      </c>
      <c r="CA49">
        <v>7.57</v>
      </c>
      <c r="CB49">
        <v>2.31</v>
      </c>
      <c r="CC49">
        <v>4.5</v>
      </c>
      <c r="CD49" s="2">
        <v>0.73</v>
      </c>
      <c r="CE49">
        <v>99.81</v>
      </c>
      <c r="CF49">
        <v>42.6</v>
      </c>
      <c r="CG49">
        <v>0.46</v>
      </c>
      <c r="CH49">
        <v>0.35</v>
      </c>
      <c r="CI49">
        <v>0.3</v>
      </c>
      <c r="CJ49">
        <v>0.01</v>
      </c>
      <c r="CK49">
        <v>0.5</v>
      </c>
      <c r="CL49">
        <v>0.1</v>
      </c>
      <c r="CM49">
        <v>19.399999999999999</v>
      </c>
      <c r="CN49">
        <v>131</v>
      </c>
      <c r="CO49">
        <v>40.700000000000003</v>
      </c>
      <c r="CP49">
        <v>0.1</v>
      </c>
      <c r="CQ49">
        <v>35</v>
      </c>
      <c r="CR49">
        <v>68</v>
      </c>
      <c r="CS49">
        <v>368</v>
      </c>
      <c r="CT49">
        <v>4</v>
      </c>
      <c r="CU49">
        <v>15</v>
      </c>
      <c r="CV49">
        <v>59.4</v>
      </c>
    </row>
    <row r="50" spans="1:100" x14ac:dyDescent="0.25">
      <c r="A50" t="s">
        <v>252</v>
      </c>
      <c r="B50" t="s">
        <v>253</v>
      </c>
      <c r="C50" s="1" t="str">
        <f t="shared" si="0"/>
        <v>22:0011</v>
      </c>
      <c r="D50" s="1" t="str">
        <f t="shared" si="19"/>
        <v>22:0008</v>
      </c>
      <c r="E50" t="s">
        <v>254</v>
      </c>
      <c r="F50" t="s">
        <v>255</v>
      </c>
      <c r="H50">
        <v>62.894621700000002</v>
      </c>
      <c r="I50">
        <v>-92.075544699999995</v>
      </c>
      <c r="J50" s="1" t="str">
        <f t="shared" si="20"/>
        <v>Whole</v>
      </c>
      <c r="K50" s="1" t="str">
        <f t="shared" si="21"/>
        <v>Rock crushing (ActLabs RX1)</v>
      </c>
      <c r="L50">
        <v>658194</v>
      </c>
      <c r="M50">
        <v>2.5</v>
      </c>
      <c r="P50">
        <v>89</v>
      </c>
      <c r="Q50">
        <v>1.01</v>
      </c>
      <c r="R50">
        <v>5.0000000000000001E-3</v>
      </c>
      <c r="S50">
        <v>0.25</v>
      </c>
      <c r="T50">
        <v>0.04</v>
      </c>
      <c r="U50">
        <v>5.0000000000000001E-3</v>
      </c>
      <c r="V50">
        <v>4</v>
      </c>
      <c r="W50">
        <v>2.5</v>
      </c>
      <c r="X50">
        <v>72.319999999999993</v>
      </c>
      <c r="Y50">
        <v>13.49</v>
      </c>
      <c r="AA50">
        <v>7.0000000000000007E-2</v>
      </c>
      <c r="AB50">
        <v>1.93</v>
      </c>
      <c r="AC50">
        <v>3.1E-2</v>
      </c>
      <c r="AD50">
        <v>0.57999999999999996</v>
      </c>
      <c r="AE50">
        <v>0.53200000000000003</v>
      </c>
      <c r="AF50">
        <v>3.97</v>
      </c>
      <c r="AG50">
        <v>2.09</v>
      </c>
      <c r="AH50">
        <v>0.09</v>
      </c>
      <c r="AI50" s="2">
        <v>1.25</v>
      </c>
      <c r="AJ50">
        <v>100.8</v>
      </c>
      <c r="AK50">
        <v>9</v>
      </c>
      <c r="AL50">
        <v>2</v>
      </c>
      <c r="AM50">
        <v>83</v>
      </c>
      <c r="AN50">
        <v>60</v>
      </c>
      <c r="AO50">
        <v>17</v>
      </c>
      <c r="AP50">
        <v>40</v>
      </c>
      <c r="AQ50">
        <v>20</v>
      </c>
      <c r="AR50">
        <v>16</v>
      </c>
      <c r="AS50">
        <v>1.3</v>
      </c>
      <c r="AT50">
        <v>5</v>
      </c>
      <c r="AU50">
        <v>52</v>
      </c>
      <c r="AV50">
        <v>62</v>
      </c>
      <c r="AW50">
        <v>12</v>
      </c>
      <c r="AX50">
        <v>118</v>
      </c>
      <c r="AY50">
        <v>4.4000000000000004</v>
      </c>
      <c r="AZ50">
        <v>1</v>
      </c>
      <c r="BA50">
        <v>0.5</v>
      </c>
      <c r="BB50">
        <v>0.05</v>
      </c>
      <c r="BC50">
        <v>0.5</v>
      </c>
      <c r="BD50">
        <v>0.3</v>
      </c>
      <c r="BE50">
        <v>3.7</v>
      </c>
      <c r="BF50">
        <v>1951</v>
      </c>
      <c r="BG50">
        <v>0.2</v>
      </c>
      <c r="BH50">
        <v>24.3</v>
      </c>
      <c r="BI50">
        <v>51.1</v>
      </c>
      <c r="BJ50">
        <v>6.09</v>
      </c>
      <c r="BK50">
        <v>22.4</v>
      </c>
      <c r="BL50">
        <v>3.33</v>
      </c>
      <c r="BM50">
        <v>0.77300000000000002</v>
      </c>
      <c r="BN50">
        <v>2.34</v>
      </c>
      <c r="BO50">
        <v>0.33</v>
      </c>
      <c r="BP50">
        <v>1.97</v>
      </c>
      <c r="BQ50">
        <v>0.45</v>
      </c>
      <c r="BR50">
        <v>1.36</v>
      </c>
      <c r="BS50">
        <v>0.218</v>
      </c>
      <c r="BT50">
        <v>1.24</v>
      </c>
      <c r="BU50">
        <v>0.19800000000000001</v>
      </c>
      <c r="BV50">
        <v>2.7</v>
      </c>
      <c r="BW50">
        <v>0.4</v>
      </c>
      <c r="BX50">
        <v>0.9</v>
      </c>
      <c r="BY50">
        <v>0.3</v>
      </c>
      <c r="BZ50">
        <v>2.5</v>
      </c>
      <c r="CA50">
        <v>8.1300000000000008</v>
      </c>
      <c r="CB50">
        <v>5.55</v>
      </c>
      <c r="CC50">
        <v>4.5199999999999996</v>
      </c>
      <c r="CD50" s="2">
        <v>0.8</v>
      </c>
      <c r="CE50">
        <v>100.4</v>
      </c>
      <c r="CF50">
        <v>3.7</v>
      </c>
      <c r="CG50">
        <v>0.17</v>
      </c>
      <c r="CH50">
        <v>0.38</v>
      </c>
      <c r="CI50">
        <v>0.05</v>
      </c>
      <c r="CJ50">
        <v>0.01</v>
      </c>
      <c r="CK50">
        <v>0.5</v>
      </c>
      <c r="CL50">
        <v>0.1</v>
      </c>
      <c r="CM50">
        <v>18.899999999999999</v>
      </c>
      <c r="CN50">
        <v>48</v>
      </c>
      <c r="CO50">
        <v>17.600000000000001</v>
      </c>
      <c r="CP50">
        <v>0.1</v>
      </c>
      <c r="CQ50">
        <v>26</v>
      </c>
      <c r="CR50">
        <v>48</v>
      </c>
      <c r="CS50">
        <v>248</v>
      </c>
      <c r="CT50">
        <v>0.5</v>
      </c>
      <c r="CU50">
        <v>4</v>
      </c>
      <c r="CV50">
        <v>37.799999999999997</v>
      </c>
    </row>
    <row r="51" spans="1:100" x14ac:dyDescent="0.25">
      <c r="A51" t="s">
        <v>256</v>
      </c>
      <c r="B51" t="s">
        <v>257</v>
      </c>
      <c r="C51" s="1" t="str">
        <f t="shared" si="0"/>
        <v>22:0011</v>
      </c>
      <c r="D51" s="1" t="str">
        <f>HYPERLINK("http://geochem.nrcan.gc.ca/cdogs/content/svy/svy_e.htm", "")</f>
        <v/>
      </c>
      <c r="G51" s="1" t="str">
        <f>HYPERLINK("http://geochem.nrcan.gc.ca/cdogs/content/cr_/cr_00214_e.htm", "214")</f>
        <v>214</v>
      </c>
      <c r="J51" t="s">
        <v>124</v>
      </c>
      <c r="K51" t="s">
        <v>125</v>
      </c>
      <c r="P51">
        <v>29</v>
      </c>
      <c r="Q51">
        <v>1.02</v>
      </c>
      <c r="T51">
        <v>3.25</v>
      </c>
      <c r="X51">
        <v>50.08</v>
      </c>
      <c r="Y51">
        <v>20.37</v>
      </c>
      <c r="AB51">
        <v>0.5</v>
      </c>
      <c r="AC51">
        <v>0.108</v>
      </c>
      <c r="AD51">
        <v>8.0399999999999991</v>
      </c>
      <c r="AE51">
        <v>0.28399999999999997</v>
      </c>
      <c r="AF51">
        <v>7.05</v>
      </c>
      <c r="AG51">
        <v>1.69</v>
      </c>
      <c r="AH51">
        <v>0.12</v>
      </c>
      <c r="AI51" s="2">
        <v>5.24</v>
      </c>
      <c r="AJ51">
        <v>99.56</v>
      </c>
      <c r="AK51">
        <v>1</v>
      </c>
      <c r="AL51">
        <v>3</v>
      </c>
      <c r="AM51">
        <v>12</v>
      </c>
      <c r="AN51">
        <v>10</v>
      </c>
      <c r="AO51">
        <v>0.5</v>
      </c>
      <c r="AP51">
        <v>10</v>
      </c>
      <c r="AQ51">
        <v>5</v>
      </c>
      <c r="AR51">
        <v>35</v>
      </c>
      <c r="AS51">
        <v>1.4</v>
      </c>
      <c r="AT51">
        <v>2.5</v>
      </c>
      <c r="AU51">
        <v>55</v>
      </c>
      <c r="AV51">
        <v>1192</v>
      </c>
      <c r="AW51">
        <v>110</v>
      </c>
      <c r="AX51">
        <v>561</v>
      </c>
      <c r="AY51">
        <v>12.8</v>
      </c>
      <c r="AZ51">
        <v>1</v>
      </c>
      <c r="BA51">
        <v>2.9</v>
      </c>
      <c r="BB51">
        <v>0.05</v>
      </c>
      <c r="BC51">
        <v>7</v>
      </c>
      <c r="BD51">
        <v>0.1</v>
      </c>
      <c r="BE51">
        <v>1.4</v>
      </c>
      <c r="BF51">
        <v>347</v>
      </c>
      <c r="BG51">
        <v>0.05</v>
      </c>
      <c r="BH51">
        <v>60.8</v>
      </c>
      <c r="BI51">
        <v>123</v>
      </c>
      <c r="BJ51">
        <v>15.2</v>
      </c>
      <c r="BK51">
        <v>58.3</v>
      </c>
      <c r="BL51">
        <v>12.9</v>
      </c>
      <c r="BM51">
        <v>1.98</v>
      </c>
      <c r="BN51">
        <v>13.5</v>
      </c>
      <c r="BO51">
        <v>2.65</v>
      </c>
      <c r="BP51">
        <v>18.100000000000001</v>
      </c>
      <c r="BQ51">
        <v>4.1900000000000004</v>
      </c>
      <c r="BR51">
        <v>14.2</v>
      </c>
      <c r="BS51">
        <v>2.31</v>
      </c>
      <c r="BT51">
        <v>14.6</v>
      </c>
      <c r="BU51">
        <v>1.99</v>
      </c>
      <c r="BV51">
        <v>10.199999999999999</v>
      </c>
      <c r="BW51">
        <v>0.79</v>
      </c>
      <c r="BX51">
        <v>0.25</v>
      </c>
      <c r="BY51">
        <v>0.2</v>
      </c>
      <c r="BZ51">
        <v>9</v>
      </c>
      <c r="CA51">
        <v>1.38</v>
      </c>
      <c r="CB51">
        <v>0.84</v>
      </c>
      <c r="CC51">
        <v>6.08</v>
      </c>
      <c r="CD51" s="2"/>
      <c r="CK51">
        <v>0.5</v>
      </c>
      <c r="CL51">
        <v>0.1</v>
      </c>
      <c r="CM51">
        <v>2.5</v>
      </c>
      <c r="CN51">
        <v>15</v>
      </c>
      <c r="CO51">
        <v>6.2</v>
      </c>
      <c r="CP51">
        <v>0.1</v>
      </c>
      <c r="CQ51">
        <v>40</v>
      </c>
      <c r="CR51">
        <v>9</v>
      </c>
      <c r="CS51">
        <v>843</v>
      </c>
      <c r="CT51">
        <v>0.5</v>
      </c>
      <c r="CU51">
        <v>10</v>
      </c>
      <c r="CV51">
        <v>116</v>
      </c>
    </row>
    <row r="52" spans="1:100" x14ac:dyDescent="0.25">
      <c r="A52" t="s">
        <v>258</v>
      </c>
      <c r="B52" t="s">
        <v>259</v>
      </c>
      <c r="C52" s="1" t="str">
        <f t="shared" si="0"/>
        <v>22:0011</v>
      </c>
      <c r="D52" s="1" t="str">
        <f t="shared" ref="D52:D57" si="22">HYPERLINK("http://geochem.nrcan.gc.ca/cdogs/content/svy/svy220008_e.htm", "22:0008")</f>
        <v>22:0008</v>
      </c>
      <c r="E52" t="s">
        <v>260</v>
      </c>
      <c r="F52" t="s">
        <v>261</v>
      </c>
      <c r="H52">
        <v>62.9083933</v>
      </c>
      <c r="I52">
        <v>-92.070644799999997</v>
      </c>
      <c r="J52" s="1" t="str">
        <f t="shared" ref="J52:J57" si="23">HYPERLINK("http://geochem.nrcan.gc.ca/cdogs/content/kwd/kwd020033_e.htm", "Whole")</f>
        <v>Whole</v>
      </c>
      <c r="K52" s="1" t="str">
        <f t="shared" ref="K52:K57" si="24">HYPERLINK("http://geochem.nrcan.gc.ca/cdogs/content/kwd/kwd080069_e.htm", "Rock crushing (ActLabs RX1)")</f>
        <v>Rock crushing (ActLabs RX1)</v>
      </c>
      <c r="L52">
        <v>658195</v>
      </c>
      <c r="M52">
        <v>2.5</v>
      </c>
      <c r="P52">
        <v>20</v>
      </c>
      <c r="Q52">
        <v>1.04</v>
      </c>
      <c r="R52">
        <v>0.13</v>
      </c>
      <c r="S52">
        <v>0.02</v>
      </c>
      <c r="T52">
        <v>0.49</v>
      </c>
      <c r="U52">
        <v>5.0000000000000001E-3</v>
      </c>
      <c r="V52">
        <v>0.9</v>
      </c>
      <c r="W52">
        <v>2.5</v>
      </c>
      <c r="X52">
        <v>73.28</v>
      </c>
      <c r="Y52">
        <v>15.11</v>
      </c>
      <c r="AA52">
        <v>0.37</v>
      </c>
      <c r="AB52">
        <v>0.35</v>
      </c>
      <c r="AC52">
        <v>1.7000000000000001E-2</v>
      </c>
      <c r="AD52">
        <v>1.76</v>
      </c>
      <c r="AE52">
        <v>0.17399999999999999</v>
      </c>
      <c r="AF52">
        <v>5.4</v>
      </c>
      <c r="AG52">
        <v>2.0299999999999998</v>
      </c>
      <c r="AH52">
        <v>0.05</v>
      </c>
      <c r="AI52" s="2">
        <v>1.05</v>
      </c>
      <c r="AJ52">
        <v>100.6</v>
      </c>
      <c r="AK52">
        <v>1</v>
      </c>
      <c r="AL52">
        <v>1</v>
      </c>
      <c r="AM52">
        <v>16</v>
      </c>
      <c r="AN52">
        <v>10</v>
      </c>
      <c r="AO52">
        <v>2</v>
      </c>
      <c r="AP52">
        <v>10</v>
      </c>
      <c r="AQ52">
        <v>5</v>
      </c>
      <c r="AR52">
        <v>20</v>
      </c>
      <c r="AS52">
        <v>0.7</v>
      </c>
      <c r="AT52">
        <v>2.5</v>
      </c>
      <c r="AU52">
        <v>57</v>
      </c>
      <c r="AV52">
        <v>394</v>
      </c>
      <c r="AW52">
        <v>2.1</v>
      </c>
      <c r="AX52">
        <v>83</v>
      </c>
      <c r="AY52">
        <v>0.8</v>
      </c>
      <c r="AZ52">
        <v>1</v>
      </c>
      <c r="BA52">
        <v>0.5</v>
      </c>
      <c r="BB52">
        <v>0.05</v>
      </c>
      <c r="BC52">
        <v>0.5</v>
      </c>
      <c r="BD52">
        <v>0.1</v>
      </c>
      <c r="BE52">
        <v>1.9</v>
      </c>
      <c r="BF52">
        <v>686</v>
      </c>
      <c r="BG52">
        <v>0.05</v>
      </c>
      <c r="BH52">
        <v>10.9</v>
      </c>
      <c r="BI52">
        <v>20.2</v>
      </c>
      <c r="BJ52">
        <v>2.2599999999999998</v>
      </c>
      <c r="BK52">
        <v>8.01</v>
      </c>
      <c r="BL52">
        <v>1.39</v>
      </c>
      <c r="BM52">
        <v>0.376</v>
      </c>
      <c r="BN52">
        <v>0.85</v>
      </c>
      <c r="BO52">
        <v>0.09</v>
      </c>
      <c r="BP52">
        <v>0.4</v>
      </c>
      <c r="BQ52">
        <v>7.0000000000000007E-2</v>
      </c>
      <c r="BR52">
        <v>0.21</v>
      </c>
      <c r="BS52">
        <v>0.03</v>
      </c>
      <c r="BT52">
        <v>0.19</v>
      </c>
      <c r="BU52">
        <v>3.1E-2</v>
      </c>
      <c r="BV52">
        <v>2.2000000000000002</v>
      </c>
      <c r="BW52">
        <v>0.17</v>
      </c>
      <c r="BX52">
        <v>0.25</v>
      </c>
      <c r="BY52">
        <v>0.25</v>
      </c>
      <c r="BZ52">
        <v>18</v>
      </c>
      <c r="CA52">
        <v>4.18</v>
      </c>
      <c r="CB52">
        <v>0.98</v>
      </c>
      <c r="CC52">
        <v>1.37</v>
      </c>
      <c r="CD52" s="2">
        <v>0.95</v>
      </c>
      <c r="CE52">
        <v>100.5</v>
      </c>
      <c r="CF52">
        <v>2.2999999999999998</v>
      </c>
      <c r="CG52">
        <v>7.0000000000000007E-2</v>
      </c>
      <c r="CH52">
        <v>0.19</v>
      </c>
      <c r="CI52">
        <v>0.05</v>
      </c>
      <c r="CJ52">
        <v>0.01</v>
      </c>
      <c r="CK52">
        <v>0.5</v>
      </c>
      <c r="CL52">
        <v>0.1</v>
      </c>
      <c r="CM52">
        <v>2.2000000000000002</v>
      </c>
      <c r="CN52">
        <v>23</v>
      </c>
      <c r="CO52">
        <v>20.2</v>
      </c>
      <c r="CP52">
        <v>0.1</v>
      </c>
      <c r="CQ52">
        <v>13</v>
      </c>
      <c r="CR52">
        <v>4</v>
      </c>
      <c r="CS52">
        <v>133</v>
      </c>
      <c r="CT52">
        <v>1</v>
      </c>
      <c r="CU52">
        <v>23</v>
      </c>
      <c r="CV52">
        <v>45</v>
      </c>
    </row>
    <row r="53" spans="1:100" x14ac:dyDescent="0.25">
      <c r="A53" t="s">
        <v>262</v>
      </c>
      <c r="B53" t="s">
        <v>263</v>
      </c>
      <c r="C53" s="1" t="str">
        <f t="shared" si="0"/>
        <v>22:0011</v>
      </c>
      <c r="D53" s="1" t="str">
        <f t="shared" si="22"/>
        <v>22:0008</v>
      </c>
      <c r="E53" t="s">
        <v>264</v>
      </c>
      <c r="F53" t="s">
        <v>265</v>
      </c>
      <c r="H53">
        <v>62.907746699999997</v>
      </c>
      <c r="I53">
        <v>-92.069224800000001</v>
      </c>
      <c r="J53" s="1" t="str">
        <f t="shared" si="23"/>
        <v>Whole</v>
      </c>
      <c r="K53" s="1" t="str">
        <f t="shared" si="24"/>
        <v>Rock crushing (ActLabs RX1)</v>
      </c>
      <c r="L53">
        <v>658196</v>
      </c>
      <c r="M53">
        <v>2.5</v>
      </c>
      <c r="P53">
        <v>10</v>
      </c>
      <c r="Q53">
        <v>1</v>
      </c>
      <c r="R53">
        <v>0.02</v>
      </c>
      <c r="S53">
        <v>0.21</v>
      </c>
      <c r="T53">
        <v>7.0000000000000007E-2</v>
      </c>
      <c r="U53">
        <v>5.0000000000000001E-3</v>
      </c>
      <c r="V53">
        <v>4.5</v>
      </c>
      <c r="W53">
        <v>133</v>
      </c>
      <c r="X53">
        <v>64.33</v>
      </c>
      <c r="Y53">
        <v>17.190000000000001</v>
      </c>
      <c r="AB53">
        <v>2.5</v>
      </c>
      <c r="AC53">
        <v>8.1000000000000003E-2</v>
      </c>
      <c r="AD53">
        <v>3.53</v>
      </c>
      <c r="AE53">
        <v>0.48299999999999998</v>
      </c>
      <c r="AF53">
        <v>4.5599999999999996</v>
      </c>
      <c r="AG53">
        <v>1.75</v>
      </c>
      <c r="AH53">
        <v>0.16</v>
      </c>
      <c r="AI53" s="2">
        <v>1.04</v>
      </c>
      <c r="AJ53">
        <v>100.6</v>
      </c>
      <c r="AK53">
        <v>7</v>
      </c>
      <c r="AL53">
        <v>2</v>
      </c>
      <c r="AM53">
        <v>67</v>
      </c>
      <c r="AN53">
        <v>20</v>
      </c>
      <c r="AO53">
        <v>25</v>
      </c>
      <c r="AP53">
        <v>30</v>
      </c>
      <c r="AQ53">
        <v>30</v>
      </c>
      <c r="AR53">
        <v>23</v>
      </c>
      <c r="AS53">
        <v>0.8</v>
      </c>
      <c r="AT53">
        <v>2.5</v>
      </c>
      <c r="AU53">
        <v>36</v>
      </c>
      <c r="AV53">
        <v>195</v>
      </c>
      <c r="AW53">
        <v>6.7</v>
      </c>
      <c r="AX53">
        <v>141</v>
      </c>
      <c r="AY53">
        <v>5.5</v>
      </c>
      <c r="AZ53">
        <v>4</v>
      </c>
      <c r="BA53">
        <v>1.2</v>
      </c>
      <c r="BB53">
        <v>0.05</v>
      </c>
      <c r="BC53">
        <v>0.5</v>
      </c>
      <c r="BD53">
        <v>0.4</v>
      </c>
      <c r="BE53">
        <v>1.9</v>
      </c>
      <c r="BF53">
        <v>379</v>
      </c>
      <c r="BG53">
        <v>2</v>
      </c>
      <c r="BH53">
        <v>12.6</v>
      </c>
      <c r="BI53">
        <v>31.1</v>
      </c>
      <c r="BJ53">
        <v>3.81</v>
      </c>
      <c r="BK53">
        <v>15</v>
      </c>
      <c r="BL53">
        <v>2.92</v>
      </c>
      <c r="BM53">
        <v>0.81899999999999995</v>
      </c>
      <c r="BN53">
        <v>1.96</v>
      </c>
      <c r="BO53">
        <v>0.28999999999999998</v>
      </c>
      <c r="BP53">
        <v>1.54</v>
      </c>
      <c r="BQ53">
        <v>0.27</v>
      </c>
      <c r="BR53">
        <v>0.77</v>
      </c>
      <c r="BS53">
        <v>0.109</v>
      </c>
      <c r="BT53">
        <v>0.69</v>
      </c>
      <c r="BU53">
        <v>0.105</v>
      </c>
      <c r="BV53">
        <v>3.4</v>
      </c>
      <c r="BW53">
        <v>0.54</v>
      </c>
      <c r="BX53">
        <v>0.25</v>
      </c>
      <c r="BY53">
        <v>0.11</v>
      </c>
      <c r="BZ53">
        <v>159</v>
      </c>
      <c r="CA53">
        <v>1.52</v>
      </c>
      <c r="CB53">
        <v>0.69</v>
      </c>
      <c r="CC53">
        <v>5</v>
      </c>
      <c r="CD53" s="2">
        <v>0.54</v>
      </c>
      <c r="CE53">
        <v>100.1</v>
      </c>
      <c r="CF53">
        <v>1.8</v>
      </c>
      <c r="CG53">
        <v>2.02</v>
      </c>
      <c r="CH53">
        <v>0.57999999999999996</v>
      </c>
      <c r="CI53">
        <v>0.8</v>
      </c>
      <c r="CJ53">
        <v>0.25</v>
      </c>
      <c r="CK53">
        <v>1</v>
      </c>
      <c r="CL53">
        <v>6.7</v>
      </c>
      <c r="CM53">
        <v>29.1</v>
      </c>
      <c r="CN53">
        <v>29</v>
      </c>
      <c r="CO53">
        <v>42.8</v>
      </c>
      <c r="CP53">
        <v>0.1</v>
      </c>
      <c r="CQ53">
        <v>28</v>
      </c>
      <c r="CR53">
        <v>32</v>
      </c>
      <c r="CS53">
        <v>640</v>
      </c>
      <c r="CT53">
        <v>5</v>
      </c>
      <c r="CU53">
        <v>201</v>
      </c>
      <c r="CV53">
        <v>2570</v>
      </c>
    </row>
    <row r="54" spans="1:100" x14ac:dyDescent="0.25">
      <c r="A54" t="s">
        <v>266</v>
      </c>
      <c r="B54" t="s">
        <v>267</v>
      </c>
      <c r="C54" s="1" t="str">
        <f t="shared" si="0"/>
        <v>22:0011</v>
      </c>
      <c r="D54" s="1" t="str">
        <f t="shared" si="22"/>
        <v>22:0008</v>
      </c>
      <c r="E54" t="s">
        <v>268</v>
      </c>
      <c r="F54" t="s">
        <v>269</v>
      </c>
      <c r="H54">
        <v>62.919756700000001</v>
      </c>
      <c r="I54">
        <v>-92.061821399999999</v>
      </c>
      <c r="J54" s="1" t="str">
        <f t="shared" si="23"/>
        <v>Whole</v>
      </c>
      <c r="K54" s="1" t="str">
        <f t="shared" si="24"/>
        <v>Rock crushing (ActLabs RX1)</v>
      </c>
      <c r="L54">
        <v>658197</v>
      </c>
      <c r="M54">
        <v>2.5</v>
      </c>
      <c r="P54">
        <v>7</v>
      </c>
      <c r="Q54">
        <v>1.02</v>
      </c>
      <c r="R54">
        <v>0.01</v>
      </c>
      <c r="S54">
        <v>7.0000000000000007E-2</v>
      </c>
      <c r="T54">
        <v>0.08</v>
      </c>
      <c r="U54">
        <v>5.0000000000000001E-3</v>
      </c>
      <c r="V54">
        <v>9</v>
      </c>
      <c r="W54">
        <v>2.5</v>
      </c>
      <c r="X54">
        <v>47.59</v>
      </c>
      <c r="Y54">
        <v>16.989999999999998</v>
      </c>
      <c r="AA54">
        <v>2.25</v>
      </c>
      <c r="AB54">
        <v>7.08</v>
      </c>
      <c r="AC54">
        <v>0.17899999999999999</v>
      </c>
      <c r="AD54">
        <v>13.02</v>
      </c>
      <c r="AE54">
        <v>0.89400000000000002</v>
      </c>
      <c r="AF54">
        <v>2.0299999999999998</v>
      </c>
      <c r="AG54">
        <v>0.22</v>
      </c>
      <c r="AH54">
        <v>0.06</v>
      </c>
      <c r="AI54" s="2">
        <v>0.62</v>
      </c>
      <c r="AJ54">
        <v>100.9</v>
      </c>
      <c r="AK54">
        <v>44</v>
      </c>
      <c r="AL54">
        <v>0.5</v>
      </c>
      <c r="AM54">
        <v>314</v>
      </c>
      <c r="AN54">
        <v>380</v>
      </c>
      <c r="AO54">
        <v>49</v>
      </c>
      <c r="AP54">
        <v>170</v>
      </c>
      <c r="AQ54">
        <v>70</v>
      </c>
      <c r="AR54">
        <v>18</v>
      </c>
      <c r="AS54">
        <v>2.2999999999999998</v>
      </c>
      <c r="AT54">
        <v>2.5</v>
      </c>
      <c r="AU54">
        <v>3</v>
      </c>
      <c r="AV54">
        <v>163</v>
      </c>
      <c r="AW54">
        <v>16.899999999999999</v>
      </c>
      <c r="AX54">
        <v>45</v>
      </c>
      <c r="AY54">
        <v>0.8</v>
      </c>
      <c r="AZ54">
        <v>1</v>
      </c>
      <c r="BA54">
        <v>0.25</v>
      </c>
      <c r="BB54">
        <v>0.05</v>
      </c>
      <c r="BC54">
        <v>0.5</v>
      </c>
      <c r="BD54">
        <v>0.1</v>
      </c>
      <c r="BE54">
        <v>0.4</v>
      </c>
      <c r="BF54">
        <v>28</v>
      </c>
      <c r="BG54">
        <v>0.7</v>
      </c>
      <c r="BH54">
        <v>1.99</v>
      </c>
      <c r="BI54">
        <v>5.77</v>
      </c>
      <c r="BJ54">
        <v>0.96</v>
      </c>
      <c r="BK54">
        <v>5.45</v>
      </c>
      <c r="BL54">
        <v>1.89</v>
      </c>
      <c r="BM54">
        <v>0.754</v>
      </c>
      <c r="BN54">
        <v>2.6</v>
      </c>
      <c r="BO54">
        <v>0.47</v>
      </c>
      <c r="BP54">
        <v>2.97</v>
      </c>
      <c r="BQ54">
        <v>0.64</v>
      </c>
      <c r="BR54">
        <v>1.9</v>
      </c>
      <c r="BS54">
        <v>0.3</v>
      </c>
      <c r="BT54">
        <v>1.87</v>
      </c>
      <c r="BU54">
        <v>0.28199999999999997</v>
      </c>
      <c r="BV54">
        <v>1.3</v>
      </c>
      <c r="BW54">
        <v>0.19</v>
      </c>
      <c r="BX54">
        <v>0.25</v>
      </c>
      <c r="BY54">
        <v>2.5000000000000001E-2</v>
      </c>
      <c r="BZ54">
        <v>2.5</v>
      </c>
      <c r="CA54">
        <v>0.54</v>
      </c>
      <c r="CB54">
        <v>0.19</v>
      </c>
      <c r="CC54">
        <v>12.26</v>
      </c>
      <c r="CD54" s="2">
        <v>-0.39</v>
      </c>
      <c r="CE54">
        <v>99.94</v>
      </c>
      <c r="CF54">
        <v>0.5</v>
      </c>
      <c r="CG54">
        <v>0.26</v>
      </c>
      <c r="CH54">
        <v>0.01</v>
      </c>
      <c r="CI54">
        <v>0.4</v>
      </c>
      <c r="CJ54">
        <v>0.01</v>
      </c>
      <c r="CK54">
        <v>0.5</v>
      </c>
      <c r="CL54">
        <v>0.1</v>
      </c>
      <c r="CM54">
        <v>57.6</v>
      </c>
      <c r="CN54">
        <v>287</v>
      </c>
      <c r="CO54">
        <v>86.9</v>
      </c>
      <c r="CP54">
        <v>0.1</v>
      </c>
      <c r="CQ54">
        <v>28</v>
      </c>
      <c r="CR54">
        <v>200</v>
      </c>
      <c r="CS54">
        <v>1420</v>
      </c>
      <c r="CT54">
        <v>0.5</v>
      </c>
      <c r="CU54">
        <v>4</v>
      </c>
      <c r="CV54">
        <v>106</v>
      </c>
    </row>
    <row r="55" spans="1:100" x14ac:dyDescent="0.25">
      <c r="A55" t="s">
        <v>270</v>
      </c>
      <c r="B55" t="s">
        <v>271</v>
      </c>
      <c r="C55" s="1" t="str">
        <f t="shared" si="0"/>
        <v>22:0011</v>
      </c>
      <c r="D55" s="1" t="str">
        <f t="shared" si="22"/>
        <v>22:0008</v>
      </c>
      <c r="E55" t="s">
        <v>272</v>
      </c>
      <c r="F55" t="s">
        <v>273</v>
      </c>
      <c r="H55">
        <v>62.928325000000001</v>
      </c>
      <c r="I55">
        <v>-92.053834800000004</v>
      </c>
      <c r="J55" s="1" t="str">
        <f t="shared" si="23"/>
        <v>Whole</v>
      </c>
      <c r="K55" s="1" t="str">
        <f t="shared" si="24"/>
        <v>Rock crushing (ActLabs RX1)</v>
      </c>
      <c r="L55">
        <v>658198</v>
      </c>
      <c r="M55">
        <v>2.5</v>
      </c>
      <c r="P55">
        <v>13</v>
      </c>
      <c r="Q55">
        <v>1.03</v>
      </c>
      <c r="R55">
        <v>0.04</v>
      </c>
      <c r="S55">
        <v>0.01</v>
      </c>
      <c r="T55">
        <v>0.08</v>
      </c>
      <c r="U55">
        <v>5.0000000000000001E-3</v>
      </c>
      <c r="V55">
        <v>9.3000000000000007</v>
      </c>
      <c r="W55">
        <v>5</v>
      </c>
      <c r="X55">
        <v>47.72</v>
      </c>
      <c r="Y55">
        <v>16.48</v>
      </c>
      <c r="AA55">
        <v>2.83</v>
      </c>
      <c r="AB55">
        <v>6.59</v>
      </c>
      <c r="AC55">
        <v>0.20200000000000001</v>
      </c>
      <c r="AD55">
        <v>11.65</v>
      </c>
      <c r="AE55">
        <v>1.04</v>
      </c>
      <c r="AF55">
        <v>2.68</v>
      </c>
      <c r="AG55">
        <v>0.3</v>
      </c>
      <c r="AH55">
        <v>0.1</v>
      </c>
      <c r="AI55" s="2">
        <v>0.68</v>
      </c>
      <c r="AJ55">
        <v>100.6</v>
      </c>
      <c r="AK55">
        <v>47</v>
      </c>
      <c r="AL55">
        <v>2</v>
      </c>
      <c r="AM55">
        <v>315</v>
      </c>
      <c r="AN55">
        <v>410</v>
      </c>
      <c r="AO55">
        <v>40</v>
      </c>
      <c r="AP55">
        <v>70</v>
      </c>
      <c r="AQ55">
        <v>40</v>
      </c>
      <c r="AR55">
        <v>18</v>
      </c>
      <c r="AS55">
        <v>2.7</v>
      </c>
      <c r="AT55">
        <v>2.5</v>
      </c>
      <c r="AU55">
        <v>12</v>
      </c>
      <c r="AV55">
        <v>282</v>
      </c>
      <c r="AW55">
        <v>19</v>
      </c>
      <c r="AX55">
        <v>63</v>
      </c>
      <c r="AY55">
        <v>2.5</v>
      </c>
      <c r="AZ55">
        <v>1</v>
      </c>
      <c r="BA55">
        <v>0.25</v>
      </c>
      <c r="BB55">
        <v>0.05</v>
      </c>
      <c r="BC55">
        <v>0.5</v>
      </c>
      <c r="BD55">
        <v>0.1</v>
      </c>
      <c r="BE55">
        <v>2.1</v>
      </c>
      <c r="BF55">
        <v>167</v>
      </c>
      <c r="BG55">
        <v>1.7</v>
      </c>
      <c r="BH55">
        <v>4.29</v>
      </c>
      <c r="BI55">
        <v>10.8</v>
      </c>
      <c r="BJ55">
        <v>1.61</v>
      </c>
      <c r="BK55">
        <v>7.81</v>
      </c>
      <c r="BL55">
        <v>2.37</v>
      </c>
      <c r="BM55">
        <v>0.84899999999999998</v>
      </c>
      <c r="BN55">
        <v>2.97</v>
      </c>
      <c r="BO55">
        <v>0.56000000000000005</v>
      </c>
      <c r="BP55">
        <v>3.51</v>
      </c>
      <c r="BQ55">
        <v>0.74</v>
      </c>
      <c r="BR55">
        <v>2.2200000000000002</v>
      </c>
      <c r="BS55">
        <v>0.35499999999999998</v>
      </c>
      <c r="BT55">
        <v>2.35</v>
      </c>
      <c r="BU55">
        <v>0.33300000000000002</v>
      </c>
      <c r="BV55">
        <v>1.6</v>
      </c>
      <c r="BW55">
        <v>0.24</v>
      </c>
      <c r="BX55">
        <v>0.25</v>
      </c>
      <c r="BY55">
        <v>2.5000000000000001E-2</v>
      </c>
      <c r="BZ55">
        <v>2.5</v>
      </c>
      <c r="CA55">
        <v>0.63</v>
      </c>
      <c r="CB55">
        <v>0.15</v>
      </c>
      <c r="CC55">
        <v>13.17</v>
      </c>
      <c r="CD55" s="2">
        <v>-0.36</v>
      </c>
      <c r="CE55">
        <v>99.56</v>
      </c>
      <c r="CF55">
        <v>0.3</v>
      </c>
      <c r="CG55">
        <v>0.77</v>
      </c>
      <c r="CH55">
        <v>0.18</v>
      </c>
      <c r="CI55">
        <v>0.1</v>
      </c>
      <c r="CJ55">
        <v>0.01</v>
      </c>
      <c r="CK55">
        <v>0.5</v>
      </c>
      <c r="CL55">
        <v>0.1</v>
      </c>
      <c r="CM55">
        <v>46.9</v>
      </c>
      <c r="CN55">
        <v>272</v>
      </c>
      <c r="CO55">
        <v>44.4</v>
      </c>
      <c r="CP55">
        <v>0.1</v>
      </c>
      <c r="CQ55">
        <v>32</v>
      </c>
      <c r="CR55">
        <v>79</v>
      </c>
      <c r="CS55">
        <v>1560</v>
      </c>
      <c r="CT55">
        <v>0.5</v>
      </c>
      <c r="CU55">
        <v>4</v>
      </c>
      <c r="CV55">
        <v>117</v>
      </c>
    </row>
    <row r="56" spans="1:100" x14ac:dyDescent="0.25">
      <c r="A56" t="s">
        <v>274</v>
      </c>
      <c r="B56" t="s">
        <v>275</v>
      </c>
      <c r="C56" s="1" t="str">
        <f t="shared" si="0"/>
        <v>22:0011</v>
      </c>
      <c r="D56" s="1" t="str">
        <f t="shared" si="22"/>
        <v>22:0008</v>
      </c>
      <c r="E56" t="s">
        <v>276</v>
      </c>
      <c r="F56" t="s">
        <v>277</v>
      </c>
      <c r="H56">
        <v>62.979050000000001</v>
      </c>
      <c r="I56">
        <v>-92.188936299999995</v>
      </c>
      <c r="J56" s="1" t="str">
        <f t="shared" si="23"/>
        <v>Whole</v>
      </c>
      <c r="K56" s="1" t="str">
        <f t="shared" si="24"/>
        <v>Rock crushing (ActLabs RX1)</v>
      </c>
      <c r="L56">
        <v>658199</v>
      </c>
      <c r="M56">
        <v>2.5</v>
      </c>
      <c r="P56">
        <v>1</v>
      </c>
      <c r="Q56">
        <v>1.07</v>
      </c>
      <c r="R56">
        <v>0.06</v>
      </c>
      <c r="S56">
        <v>5.0000000000000001E-3</v>
      </c>
      <c r="T56">
        <v>0.21</v>
      </c>
      <c r="U56">
        <v>5.0000000000000001E-3</v>
      </c>
      <c r="V56">
        <v>16.3</v>
      </c>
      <c r="W56">
        <v>13</v>
      </c>
      <c r="X56">
        <v>54.22</v>
      </c>
      <c r="Y56">
        <v>1.8</v>
      </c>
      <c r="AA56">
        <v>24.6</v>
      </c>
      <c r="AB56">
        <v>1.67</v>
      </c>
      <c r="AC56">
        <v>0.34599999999999997</v>
      </c>
      <c r="AD56">
        <v>0.45</v>
      </c>
      <c r="AE56">
        <v>6.2E-2</v>
      </c>
      <c r="AF56">
        <v>0.04</v>
      </c>
      <c r="AG56">
        <v>0.25</v>
      </c>
      <c r="AH56">
        <v>0.08</v>
      </c>
      <c r="AI56" s="2">
        <v>-0.73</v>
      </c>
      <c r="AJ56">
        <v>100.9</v>
      </c>
      <c r="AK56">
        <v>2</v>
      </c>
      <c r="AL56">
        <v>6</v>
      </c>
      <c r="AM56">
        <v>48</v>
      </c>
      <c r="AN56">
        <v>10</v>
      </c>
      <c r="AO56">
        <v>29</v>
      </c>
      <c r="AP56">
        <v>10</v>
      </c>
      <c r="AQ56">
        <v>5</v>
      </c>
      <c r="AR56">
        <v>8</v>
      </c>
      <c r="AS56">
        <v>8.3000000000000007</v>
      </c>
      <c r="AT56">
        <v>2.5</v>
      </c>
      <c r="AU56">
        <v>21</v>
      </c>
      <c r="AV56">
        <v>14</v>
      </c>
      <c r="AW56">
        <v>3.5</v>
      </c>
      <c r="AX56">
        <v>54</v>
      </c>
      <c r="AY56">
        <v>6.1</v>
      </c>
      <c r="AZ56">
        <v>1</v>
      </c>
      <c r="BA56">
        <v>0.25</v>
      </c>
      <c r="BB56">
        <v>0.05</v>
      </c>
      <c r="BC56">
        <v>0.5</v>
      </c>
      <c r="BD56">
        <v>0.1</v>
      </c>
      <c r="BE56">
        <v>5.4</v>
      </c>
      <c r="BF56">
        <v>23</v>
      </c>
      <c r="BG56">
        <v>0.2</v>
      </c>
      <c r="BH56">
        <v>4.3899999999999997</v>
      </c>
      <c r="BI56">
        <v>17.600000000000001</v>
      </c>
      <c r="BJ56">
        <v>1.1100000000000001</v>
      </c>
      <c r="BK56">
        <v>4.37</v>
      </c>
      <c r="BL56">
        <v>0.82</v>
      </c>
      <c r="BM56">
        <v>0.214</v>
      </c>
      <c r="BN56">
        <v>0.73</v>
      </c>
      <c r="BO56">
        <v>0.11</v>
      </c>
      <c r="BP56">
        <v>0.61</v>
      </c>
      <c r="BQ56">
        <v>0.13</v>
      </c>
      <c r="BR56">
        <v>0.42</v>
      </c>
      <c r="BS56">
        <v>7.2999999999999995E-2</v>
      </c>
      <c r="BT56">
        <v>0.49</v>
      </c>
      <c r="BU56">
        <v>5.8999999999999997E-2</v>
      </c>
      <c r="BV56">
        <v>0.5</v>
      </c>
      <c r="BW56">
        <v>0.13</v>
      </c>
      <c r="BX56">
        <v>0.25</v>
      </c>
      <c r="BY56">
        <v>0.09</v>
      </c>
      <c r="BZ56">
        <v>7</v>
      </c>
      <c r="CA56">
        <v>1.39</v>
      </c>
      <c r="CB56">
        <v>0.3</v>
      </c>
      <c r="CC56">
        <v>42.73</v>
      </c>
      <c r="CD56" s="2">
        <v>-2.5499999999999998</v>
      </c>
      <c r="CE56">
        <v>99.09</v>
      </c>
      <c r="CF56">
        <v>4.3</v>
      </c>
      <c r="CG56">
        <v>0.16</v>
      </c>
      <c r="CH56">
        <v>0.05</v>
      </c>
      <c r="CI56">
        <v>0.05</v>
      </c>
      <c r="CJ56">
        <v>0.01</v>
      </c>
      <c r="CK56">
        <v>0.5</v>
      </c>
      <c r="CL56">
        <v>0.1</v>
      </c>
      <c r="CM56">
        <v>31.6</v>
      </c>
      <c r="CN56">
        <v>28</v>
      </c>
      <c r="CO56">
        <v>0.8</v>
      </c>
      <c r="CP56">
        <v>0.1</v>
      </c>
      <c r="CQ56">
        <v>8</v>
      </c>
      <c r="CR56">
        <v>13</v>
      </c>
      <c r="CS56">
        <v>2690</v>
      </c>
      <c r="CT56">
        <v>2</v>
      </c>
      <c r="CU56">
        <v>6</v>
      </c>
      <c r="CV56">
        <v>128</v>
      </c>
    </row>
    <row r="57" spans="1:100" x14ac:dyDescent="0.25">
      <c r="A57" t="s">
        <v>278</v>
      </c>
      <c r="B57" t="s">
        <v>279</v>
      </c>
      <c r="C57" s="1" t="str">
        <f t="shared" si="0"/>
        <v>22:0011</v>
      </c>
      <c r="D57" s="1" t="str">
        <f t="shared" si="22"/>
        <v>22:0008</v>
      </c>
      <c r="E57" t="s">
        <v>280</v>
      </c>
      <c r="F57" t="s">
        <v>281</v>
      </c>
      <c r="H57">
        <v>62.979149999999997</v>
      </c>
      <c r="I57">
        <v>-92.190834699999996</v>
      </c>
      <c r="J57" s="1" t="str">
        <f t="shared" si="23"/>
        <v>Whole</v>
      </c>
      <c r="K57" s="1" t="str">
        <f t="shared" si="24"/>
        <v>Rock crushing (ActLabs RX1)</v>
      </c>
      <c r="L57">
        <v>658200</v>
      </c>
      <c r="M57">
        <v>2.5</v>
      </c>
      <c r="P57">
        <v>64</v>
      </c>
      <c r="Q57">
        <v>1.05</v>
      </c>
      <c r="R57">
        <v>0.05</v>
      </c>
      <c r="S57">
        <v>5.0000000000000001E-3</v>
      </c>
      <c r="T57">
        <v>0.06</v>
      </c>
      <c r="U57">
        <v>5.0000000000000001E-3</v>
      </c>
      <c r="V57">
        <v>4.0999999999999996</v>
      </c>
      <c r="W57">
        <v>2.5</v>
      </c>
      <c r="X57">
        <v>74.56</v>
      </c>
      <c r="Y57">
        <v>12.3</v>
      </c>
      <c r="AA57">
        <v>0.97</v>
      </c>
      <c r="AB57">
        <v>2.17</v>
      </c>
      <c r="AC57">
        <v>4.7E-2</v>
      </c>
      <c r="AD57">
        <v>0.12</v>
      </c>
      <c r="AE57">
        <v>0.59299999999999997</v>
      </c>
      <c r="AF57">
        <v>0.15</v>
      </c>
      <c r="AG57">
        <v>3.21</v>
      </c>
      <c r="AH57">
        <v>0.03</v>
      </c>
      <c r="AI57" s="2">
        <v>2.06</v>
      </c>
      <c r="AJ57">
        <v>100.8</v>
      </c>
      <c r="AK57">
        <v>11</v>
      </c>
      <c r="AL57">
        <v>2</v>
      </c>
      <c r="AM57">
        <v>73</v>
      </c>
      <c r="AN57">
        <v>50</v>
      </c>
      <c r="AO57">
        <v>9</v>
      </c>
      <c r="AP57">
        <v>20</v>
      </c>
      <c r="AQ57">
        <v>5</v>
      </c>
      <c r="AR57">
        <v>16</v>
      </c>
      <c r="AS57">
        <v>2.8</v>
      </c>
      <c r="AT57">
        <v>2.5</v>
      </c>
      <c r="AU57">
        <v>121</v>
      </c>
      <c r="AV57">
        <v>17</v>
      </c>
      <c r="AW57">
        <v>15</v>
      </c>
      <c r="AX57">
        <v>186</v>
      </c>
      <c r="AY57">
        <v>10.1</v>
      </c>
      <c r="AZ57">
        <v>1</v>
      </c>
      <c r="BA57">
        <v>0.7</v>
      </c>
      <c r="BB57">
        <v>0.05</v>
      </c>
      <c r="BC57">
        <v>2</v>
      </c>
      <c r="BD57">
        <v>0.1</v>
      </c>
      <c r="BE57">
        <v>4.0999999999999996</v>
      </c>
      <c r="BF57">
        <v>364</v>
      </c>
      <c r="BG57">
        <v>0.05</v>
      </c>
      <c r="BH57">
        <v>39.200000000000003</v>
      </c>
      <c r="BI57">
        <v>75.5</v>
      </c>
      <c r="BJ57">
        <v>8.7799999999999994</v>
      </c>
      <c r="BK57">
        <v>32.4</v>
      </c>
      <c r="BL57">
        <v>5.4</v>
      </c>
      <c r="BM57">
        <v>1.01</v>
      </c>
      <c r="BN57">
        <v>3.84</v>
      </c>
      <c r="BO57">
        <v>0.57999999999999996</v>
      </c>
      <c r="BP57">
        <v>3.07</v>
      </c>
      <c r="BQ57">
        <v>0.6</v>
      </c>
      <c r="BR57">
        <v>1.67</v>
      </c>
      <c r="BS57">
        <v>0.27300000000000002</v>
      </c>
      <c r="BT57">
        <v>1.82</v>
      </c>
      <c r="BU57">
        <v>0.26500000000000001</v>
      </c>
      <c r="BV57">
        <v>4.5999999999999996</v>
      </c>
      <c r="BW57">
        <v>0.99</v>
      </c>
      <c r="BX57">
        <v>0.25</v>
      </c>
      <c r="BY57">
        <v>0.35</v>
      </c>
      <c r="BZ57">
        <v>13</v>
      </c>
      <c r="CA57">
        <v>9.94</v>
      </c>
      <c r="CB57">
        <v>2.5299999999999998</v>
      </c>
      <c r="CC57">
        <v>5.53</v>
      </c>
      <c r="CD57" s="2">
        <v>1.6</v>
      </c>
      <c r="CE57">
        <v>100.3</v>
      </c>
      <c r="CF57">
        <v>1.4</v>
      </c>
      <c r="CG57">
        <v>0.04</v>
      </c>
      <c r="CH57">
        <v>0.14000000000000001</v>
      </c>
      <c r="CI57">
        <v>0.05</v>
      </c>
      <c r="CJ57">
        <v>0.01</v>
      </c>
      <c r="CK57">
        <v>0.5</v>
      </c>
      <c r="CL57">
        <v>0.1</v>
      </c>
      <c r="CM57">
        <v>10</v>
      </c>
      <c r="CN57">
        <v>45</v>
      </c>
      <c r="CO57">
        <v>4.0999999999999996</v>
      </c>
      <c r="CP57">
        <v>0.1</v>
      </c>
      <c r="CQ57">
        <v>27</v>
      </c>
      <c r="CR57">
        <v>19</v>
      </c>
      <c r="CS57">
        <v>348</v>
      </c>
      <c r="CT57">
        <v>0.5</v>
      </c>
      <c r="CU57">
        <v>13</v>
      </c>
      <c r="CV57">
        <v>81.900000000000006</v>
      </c>
    </row>
    <row r="58" spans="1:100" x14ac:dyDescent="0.25">
      <c r="A58" t="s">
        <v>282</v>
      </c>
      <c r="B58" t="s">
        <v>283</v>
      </c>
      <c r="C58" s="1" t="str">
        <f t="shared" si="0"/>
        <v>22:0011</v>
      </c>
      <c r="D58" s="1" t="str">
        <f>HYPERLINK("http://geochem.nrcan.gc.ca/cdogs/content/svy/svy_e.htm", "")</f>
        <v/>
      </c>
      <c r="G58" s="1" t="str">
        <f>HYPERLINK("http://geochem.nrcan.gc.ca/cdogs/content/cr_/cr_00214_e.htm", "214")</f>
        <v>214</v>
      </c>
      <c r="J58" t="s">
        <v>124</v>
      </c>
      <c r="K58" t="s">
        <v>125</v>
      </c>
      <c r="P58">
        <v>33</v>
      </c>
      <c r="Q58">
        <v>1</v>
      </c>
      <c r="T58">
        <v>3.3</v>
      </c>
      <c r="X58">
        <v>50.51</v>
      </c>
      <c r="Y58">
        <v>20.79</v>
      </c>
      <c r="AB58">
        <v>0.5</v>
      </c>
      <c r="AC58">
        <v>0.108</v>
      </c>
      <c r="AD58">
        <v>8.18</v>
      </c>
      <c r="AE58">
        <v>0.29099999999999998</v>
      </c>
      <c r="AF58">
        <v>6.91</v>
      </c>
      <c r="AG58">
        <v>1.68</v>
      </c>
      <c r="AH58">
        <v>0.13</v>
      </c>
      <c r="AI58" s="2">
        <v>5.39</v>
      </c>
      <c r="AJ58">
        <v>100.6</v>
      </c>
      <c r="AK58">
        <v>1</v>
      </c>
      <c r="AL58">
        <v>3</v>
      </c>
      <c r="AM58">
        <v>12</v>
      </c>
      <c r="AN58">
        <v>10</v>
      </c>
      <c r="AO58">
        <v>0.5</v>
      </c>
      <c r="AP58">
        <v>10</v>
      </c>
      <c r="AQ58">
        <v>5</v>
      </c>
      <c r="AR58">
        <v>36</v>
      </c>
      <c r="AS58">
        <v>1.5</v>
      </c>
      <c r="AT58">
        <v>2.5</v>
      </c>
      <c r="AU58">
        <v>54</v>
      </c>
      <c r="AV58">
        <v>1216</v>
      </c>
      <c r="AW58">
        <v>109</v>
      </c>
      <c r="AX58">
        <v>538</v>
      </c>
      <c r="AY58">
        <v>12.6</v>
      </c>
      <c r="AZ58">
        <v>1</v>
      </c>
      <c r="BA58">
        <v>2.8</v>
      </c>
      <c r="BB58">
        <v>0.05</v>
      </c>
      <c r="BC58">
        <v>7</v>
      </c>
      <c r="BD58">
        <v>0.1</v>
      </c>
      <c r="BE58">
        <v>1.5</v>
      </c>
      <c r="BF58">
        <v>352</v>
      </c>
      <c r="BG58">
        <v>0.05</v>
      </c>
      <c r="BH58">
        <v>56.7</v>
      </c>
      <c r="BI58">
        <v>119</v>
      </c>
      <c r="BJ58">
        <v>14.6</v>
      </c>
      <c r="BK58">
        <v>55.9</v>
      </c>
      <c r="BL58">
        <v>12.7</v>
      </c>
      <c r="BM58">
        <v>1.97</v>
      </c>
      <c r="BN58">
        <v>13.1</v>
      </c>
      <c r="BO58">
        <v>2.48</v>
      </c>
      <c r="BP58">
        <v>18</v>
      </c>
      <c r="BQ58">
        <v>4.32</v>
      </c>
      <c r="BR58">
        <v>13.8</v>
      </c>
      <c r="BS58">
        <v>2.2999999999999998</v>
      </c>
      <c r="BT58">
        <v>14.6</v>
      </c>
      <c r="BU58">
        <v>2.06</v>
      </c>
      <c r="BV58">
        <v>9.8000000000000007</v>
      </c>
      <c r="BW58">
        <v>0.84</v>
      </c>
      <c r="BX58">
        <v>0.25</v>
      </c>
      <c r="BY58">
        <v>0.23</v>
      </c>
      <c r="BZ58">
        <v>10</v>
      </c>
      <c r="CA58">
        <v>1.29</v>
      </c>
      <c r="CB58">
        <v>0.88</v>
      </c>
      <c r="CC58">
        <v>6.13</v>
      </c>
      <c r="CD58" s="2"/>
      <c r="CK58">
        <v>0.5</v>
      </c>
      <c r="CL58">
        <v>0.1</v>
      </c>
      <c r="CM58">
        <v>2.5</v>
      </c>
      <c r="CN58">
        <v>13</v>
      </c>
      <c r="CO58">
        <v>15.1</v>
      </c>
      <c r="CP58">
        <v>0.1</v>
      </c>
      <c r="CQ58">
        <v>36</v>
      </c>
      <c r="CR58">
        <v>9</v>
      </c>
      <c r="CS58">
        <v>819</v>
      </c>
      <c r="CT58">
        <v>0.5</v>
      </c>
      <c r="CU58">
        <v>9</v>
      </c>
      <c r="CV58">
        <v>118</v>
      </c>
    </row>
    <row r="59" spans="1:100" x14ac:dyDescent="0.25">
      <c r="A59" t="s">
        <v>284</v>
      </c>
      <c r="B59" t="s">
        <v>285</v>
      </c>
      <c r="C59" s="1" t="str">
        <f t="shared" si="0"/>
        <v>22:0011</v>
      </c>
      <c r="D59" s="1" t="str">
        <f t="shared" ref="D59:D64" si="25">HYPERLINK("http://geochem.nrcan.gc.ca/cdogs/content/svy/svy220008_e.htm", "22:0008")</f>
        <v>22:0008</v>
      </c>
      <c r="E59" t="s">
        <v>286</v>
      </c>
      <c r="F59" t="s">
        <v>287</v>
      </c>
      <c r="H59">
        <v>62.959584999999997</v>
      </c>
      <c r="I59">
        <v>-92.115256400000007</v>
      </c>
      <c r="J59" s="1" t="str">
        <f t="shared" ref="J59:J64" si="26">HYPERLINK("http://geochem.nrcan.gc.ca/cdogs/content/kwd/kwd020033_e.htm", "Whole")</f>
        <v>Whole</v>
      </c>
      <c r="K59" s="1" t="str">
        <f t="shared" ref="K59:K64" si="27">HYPERLINK("http://geochem.nrcan.gc.ca/cdogs/content/kwd/kwd080069_e.htm", "Rock crushing (ActLabs RX1)")</f>
        <v>Rock crushing (ActLabs RX1)</v>
      </c>
      <c r="L59">
        <v>658201</v>
      </c>
      <c r="M59">
        <v>2.5</v>
      </c>
      <c r="P59">
        <v>21</v>
      </c>
      <c r="Q59">
        <v>1.01</v>
      </c>
      <c r="R59">
        <v>0.03</v>
      </c>
      <c r="S59">
        <v>5.0000000000000001E-3</v>
      </c>
      <c r="T59">
        <v>0.1</v>
      </c>
      <c r="U59">
        <v>5.0000000000000001E-3</v>
      </c>
      <c r="V59">
        <v>0.7</v>
      </c>
      <c r="W59">
        <v>2.5</v>
      </c>
      <c r="X59">
        <v>70.05</v>
      </c>
      <c r="Y59">
        <v>17.34</v>
      </c>
      <c r="AA59">
        <v>1.1599999999999999</v>
      </c>
      <c r="AB59">
        <v>0.6</v>
      </c>
      <c r="AC59">
        <v>2.5999999999999999E-2</v>
      </c>
      <c r="AD59">
        <v>3.14</v>
      </c>
      <c r="AE59">
        <v>0.17799999999999999</v>
      </c>
      <c r="AF59">
        <v>6.05</v>
      </c>
      <c r="AG59">
        <v>1.0900000000000001</v>
      </c>
      <c r="AH59">
        <v>0.05</v>
      </c>
      <c r="AI59" s="2">
        <v>0.44</v>
      </c>
      <c r="AJ59">
        <v>100.9</v>
      </c>
      <c r="AK59">
        <v>2</v>
      </c>
      <c r="AL59">
        <v>1</v>
      </c>
      <c r="AM59">
        <v>23</v>
      </c>
      <c r="AN59">
        <v>20</v>
      </c>
      <c r="AO59">
        <v>3</v>
      </c>
      <c r="AP59">
        <v>10</v>
      </c>
      <c r="AQ59">
        <v>5</v>
      </c>
      <c r="AR59">
        <v>21</v>
      </c>
      <c r="AS59">
        <v>0.8</v>
      </c>
      <c r="AT59">
        <v>2.5</v>
      </c>
      <c r="AU59">
        <v>24</v>
      </c>
      <c r="AV59">
        <v>588</v>
      </c>
      <c r="AW59">
        <v>2.6</v>
      </c>
      <c r="AX59">
        <v>76</v>
      </c>
      <c r="AY59">
        <v>0.5</v>
      </c>
      <c r="AZ59">
        <v>1</v>
      </c>
      <c r="BA59">
        <v>0.25</v>
      </c>
      <c r="BB59">
        <v>0.05</v>
      </c>
      <c r="BC59">
        <v>0.5</v>
      </c>
      <c r="BD59">
        <v>0.1</v>
      </c>
      <c r="BE59">
        <v>0.9</v>
      </c>
      <c r="BF59">
        <v>420</v>
      </c>
      <c r="BG59">
        <v>0.05</v>
      </c>
      <c r="BH59">
        <v>7.39</v>
      </c>
      <c r="BI59">
        <v>14</v>
      </c>
      <c r="BJ59">
        <v>1.68</v>
      </c>
      <c r="BK59">
        <v>6.64</v>
      </c>
      <c r="BL59">
        <v>1.23</v>
      </c>
      <c r="BM59">
        <v>0.36</v>
      </c>
      <c r="BN59">
        <v>0.81</v>
      </c>
      <c r="BO59">
        <v>0.1</v>
      </c>
      <c r="BP59">
        <v>0.46</v>
      </c>
      <c r="BQ59">
        <v>0.09</v>
      </c>
      <c r="BR59">
        <v>0.26</v>
      </c>
      <c r="BS59">
        <v>3.9E-2</v>
      </c>
      <c r="BT59">
        <v>0.25</v>
      </c>
      <c r="BU59">
        <v>3.9E-2</v>
      </c>
      <c r="BV59">
        <v>2.1</v>
      </c>
      <c r="BW59">
        <v>0.1</v>
      </c>
      <c r="BX59">
        <v>0.25</v>
      </c>
      <c r="BY59">
        <v>0.09</v>
      </c>
      <c r="BZ59">
        <v>2.5</v>
      </c>
      <c r="CA59">
        <v>1.31</v>
      </c>
      <c r="CB59">
        <v>0.43</v>
      </c>
      <c r="CC59">
        <v>1.94</v>
      </c>
      <c r="CD59" s="2">
        <v>0.36</v>
      </c>
      <c r="CE59">
        <v>100.8</v>
      </c>
      <c r="CF59">
        <v>0.6</v>
      </c>
      <c r="CG59">
        <v>7.0000000000000007E-2</v>
      </c>
      <c r="CH59">
        <v>0.04</v>
      </c>
      <c r="CI59">
        <v>0.05</v>
      </c>
      <c r="CJ59">
        <v>0.01</v>
      </c>
      <c r="CK59">
        <v>0.5</v>
      </c>
      <c r="CL59">
        <v>0.1</v>
      </c>
      <c r="CM59">
        <v>3.9</v>
      </c>
      <c r="CN59">
        <v>19</v>
      </c>
      <c r="CO59">
        <v>1.4</v>
      </c>
      <c r="CP59">
        <v>0.1</v>
      </c>
      <c r="CQ59">
        <v>10</v>
      </c>
      <c r="CR59">
        <v>5</v>
      </c>
      <c r="CS59">
        <v>189</v>
      </c>
      <c r="CT59">
        <v>0.5</v>
      </c>
      <c r="CU59">
        <v>3</v>
      </c>
      <c r="CV59">
        <v>33.200000000000003</v>
      </c>
    </row>
    <row r="60" spans="1:100" x14ac:dyDescent="0.25">
      <c r="A60" t="s">
        <v>288</v>
      </c>
      <c r="B60" t="s">
        <v>289</v>
      </c>
      <c r="C60" s="1" t="str">
        <f t="shared" si="0"/>
        <v>22:0011</v>
      </c>
      <c r="D60" s="1" t="str">
        <f t="shared" si="25"/>
        <v>22:0008</v>
      </c>
      <c r="E60" t="s">
        <v>290</v>
      </c>
      <c r="F60" t="s">
        <v>291</v>
      </c>
      <c r="H60">
        <v>62.975828300000003</v>
      </c>
      <c r="I60">
        <v>-92.138177999999996</v>
      </c>
      <c r="J60" s="1" t="str">
        <f t="shared" si="26"/>
        <v>Whole</v>
      </c>
      <c r="K60" s="1" t="str">
        <f t="shared" si="27"/>
        <v>Rock crushing (ActLabs RX1)</v>
      </c>
      <c r="L60">
        <v>658202</v>
      </c>
      <c r="M60">
        <v>2.5</v>
      </c>
      <c r="P60">
        <v>7</v>
      </c>
      <c r="Q60">
        <v>1.06</v>
      </c>
      <c r="R60">
        <v>0.02</v>
      </c>
      <c r="S60">
        <v>0.01</v>
      </c>
      <c r="T60">
        <v>0.08</v>
      </c>
      <c r="U60">
        <v>5.0000000000000001E-3</v>
      </c>
      <c r="V60">
        <v>8.3000000000000007</v>
      </c>
      <c r="W60">
        <v>6</v>
      </c>
      <c r="X60">
        <v>63.34</v>
      </c>
      <c r="Y60">
        <v>12.79</v>
      </c>
      <c r="AA60">
        <v>0.82</v>
      </c>
      <c r="AB60">
        <v>4.8600000000000003</v>
      </c>
      <c r="AC60">
        <v>0.113</v>
      </c>
      <c r="AD60">
        <v>2.2000000000000002</v>
      </c>
      <c r="AE60">
        <v>0.84499999999999997</v>
      </c>
      <c r="AF60">
        <v>3.42</v>
      </c>
      <c r="AG60">
        <v>1.9</v>
      </c>
      <c r="AH60">
        <v>0.11</v>
      </c>
      <c r="AI60" s="2">
        <v>0.5</v>
      </c>
      <c r="AJ60">
        <v>100.1</v>
      </c>
      <c r="AK60">
        <v>19</v>
      </c>
      <c r="AL60">
        <v>0.5</v>
      </c>
      <c r="AM60">
        <v>136</v>
      </c>
      <c r="AN60">
        <v>90</v>
      </c>
      <c r="AO60">
        <v>34</v>
      </c>
      <c r="AP60">
        <v>80</v>
      </c>
      <c r="AQ60">
        <v>90</v>
      </c>
      <c r="AR60">
        <v>15</v>
      </c>
      <c r="AS60">
        <v>1.1000000000000001</v>
      </c>
      <c r="AT60">
        <v>2.5</v>
      </c>
      <c r="AU60">
        <v>46</v>
      </c>
      <c r="AV60">
        <v>85</v>
      </c>
      <c r="AW60">
        <v>15.8</v>
      </c>
      <c r="AX60">
        <v>106</v>
      </c>
      <c r="AY60">
        <v>3.9</v>
      </c>
      <c r="AZ60">
        <v>1</v>
      </c>
      <c r="BA60">
        <v>0.25</v>
      </c>
      <c r="BB60">
        <v>0.05</v>
      </c>
      <c r="BC60">
        <v>0.5</v>
      </c>
      <c r="BD60">
        <v>0.1</v>
      </c>
      <c r="BE60">
        <v>2.5</v>
      </c>
      <c r="BF60">
        <v>581</v>
      </c>
      <c r="BG60">
        <v>0.05</v>
      </c>
      <c r="BH60">
        <v>11.5</v>
      </c>
      <c r="BI60">
        <v>26.3</v>
      </c>
      <c r="BJ60">
        <v>3.46</v>
      </c>
      <c r="BK60">
        <v>13.9</v>
      </c>
      <c r="BL60">
        <v>2.92</v>
      </c>
      <c r="BM60">
        <v>1.04</v>
      </c>
      <c r="BN60">
        <v>2.78</v>
      </c>
      <c r="BO60">
        <v>0.48</v>
      </c>
      <c r="BP60">
        <v>2.9</v>
      </c>
      <c r="BQ60">
        <v>0.63</v>
      </c>
      <c r="BR60">
        <v>1.85</v>
      </c>
      <c r="BS60">
        <v>0.28599999999999998</v>
      </c>
      <c r="BT60">
        <v>1.84</v>
      </c>
      <c r="BU60">
        <v>0.28399999999999997</v>
      </c>
      <c r="BV60">
        <v>2.5</v>
      </c>
      <c r="BW60">
        <v>0.47</v>
      </c>
      <c r="BX60">
        <v>0.25</v>
      </c>
      <c r="BY60">
        <v>0.23</v>
      </c>
      <c r="BZ60">
        <v>8</v>
      </c>
      <c r="CA60">
        <v>4.8</v>
      </c>
      <c r="CB60">
        <v>1.46</v>
      </c>
      <c r="CC60">
        <v>10.050000000000001</v>
      </c>
      <c r="CD60" s="2">
        <v>-0.43</v>
      </c>
      <c r="CE60">
        <v>99.19</v>
      </c>
      <c r="CF60">
        <v>0.3</v>
      </c>
      <c r="CG60">
        <v>0.03</v>
      </c>
      <c r="CH60">
        <v>0.19</v>
      </c>
      <c r="CI60">
        <v>0.05</v>
      </c>
      <c r="CJ60">
        <v>0.01</v>
      </c>
      <c r="CK60">
        <v>0.5</v>
      </c>
      <c r="CL60">
        <v>0.1</v>
      </c>
      <c r="CM60">
        <v>36.9</v>
      </c>
      <c r="CN60">
        <v>70</v>
      </c>
      <c r="CO60">
        <v>105</v>
      </c>
      <c r="CP60">
        <v>0.1</v>
      </c>
      <c r="CQ60">
        <v>22</v>
      </c>
      <c r="CR60">
        <v>86</v>
      </c>
      <c r="CS60">
        <v>826</v>
      </c>
      <c r="CT60">
        <v>0.5</v>
      </c>
      <c r="CU60">
        <v>8</v>
      </c>
      <c r="CV60">
        <v>100</v>
      </c>
    </row>
    <row r="61" spans="1:100" x14ac:dyDescent="0.25">
      <c r="A61" t="s">
        <v>292</v>
      </c>
      <c r="B61" t="s">
        <v>293</v>
      </c>
      <c r="C61" s="1" t="str">
        <f t="shared" si="0"/>
        <v>22:0011</v>
      </c>
      <c r="D61" s="1" t="str">
        <f t="shared" si="25"/>
        <v>22:0008</v>
      </c>
      <c r="E61" t="s">
        <v>294</v>
      </c>
      <c r="F61" t="s">
        <v>295</v>
      </c>
      <c r="H61">
        <v>62.977553299999997</v>
      </c>
      <c r="I61">
        <v>-92.136678099999997</v>
      </c>
      <c r="J61" s="1" t="str">
        <f t="shared" si="26"/>
        <v>Whole</v>
      </c>
      <c r="K61" s="1" t="str">
        <f t="shared" si="27"/>
        <v>Rock crushing (ActLabs RX1)</v>
      </c>
      <c r="L61">
        <v>658203</v>
      </c>
      <c r="M61">
        <v>2.5</v>
      </c>
      <c r="P61">
        <v>5</v>
      </c>
      <c r="Q61">
        <v>1.04</v>
      </c>
      <c r="R61">
        <v>0.01</v>
      </c>
      <c r="S61">
        <v>5.0000000000000001E-3</v>
      </c>
      <c r="T61">
        <v>0.06</v>
      </c>
      <c r="U61">
        <v>5.0000000000000001E-3</v>
      </c>
      <c r="V61">
        <v>9.6</v>
      </c>
      <c r="W61">
        <v>7</v>
      </c>
      <c r="X61">
        <v>50.55</v>
      </c>
      <c r="Y61">
        <v>16.46</v>
      </c>
      <c r="AA61">
        <v>2</v>
      </c>
      <c r="AB61">
        <v>5.35</v>
      </c>
      <c r="AC61">
        <v>0.16600000000000001</v>
      </c>
      <c r="AD61">
        <v>9.39</v>
      </c>
      <c r="AE61">
        <v>1.2470000000000001</v>
      </c>
      <c r="AF61">
        <v>2.89</v>
      </c>
      <c r="AG61">
        <v>0.67</v>
      </c>
      <c r="AH61">
        <v>0.15</v>
      </c>
      <c r="AI61" s="2">
        <v>0.48</v>
      </c>
      <c r="AJ61">
        <v>100</v>
      </c>
      <c r="AK61">
        <v>29</v>
      </c>
      <c r="AL61">
        <v>1</v>
      </c>
      <c r="AM61">
        <v>208</v>
      </c>
      <c r="AN61">
        <v>90</v>
      </c>
      <c r="AO61">
        <v>53</v>
      </c>
      <c r="AP61">
        <v>120</v>
      </c>
      <c r="AQ61">
        <v>60</v>
      </c>
      <c r="AR61">
        <v>21</v>
      </c>
      <c r="AS61">
        <v>1.7</v>
      </c>
      <c r="AT61">
        <v>13</v>
      </c>
      <c r="AU61">
        <v>17</v>
      </c>
      <c r="AV61">
        <v>291</v>
      </c>
      <c r="AW61">
        <v>18.600000000000001</v>
      </c>
      <c r="AX61">
        <v>108</v>
      </c>
      <c r="AY61">
        <v>11.1</v>
      </c>
      <c r="AZ61">
        <v>1</v>
      </c>
      <c r="BA61">
        <v>0.6</v>
      </c>
      <c r="BB61">
        <v>0.05</v>
      </c>
      <c r="BC61">
        <v>0.5</v>
      </c>
      <c r="BD61">
        <v>0.1</v>
      </c>
      <c r="BE61">
        <v>0.7</v>
      </c>
      <c r="BF61">
        <v>276</v>
      </c>
      <c r="BG61">
        <v>0.05</v>
      </c>
      <c r="BH61">
        <v>12.4</v>
      </c>
      <c r="BI61">
        <v>25.7</v>
      </c>
      <c r="BJ61">
        <v>3.24</v>
      </c>
      <c r="BK61">
        <v>13.4</v>
      </c>
      <c r="BL61">
        <v>3.2</v>
      </c>
      <c r="BM61">
        <v>0.98799999999999999</v>
      </c>
      <c r="BN61">
        <v>3.06</v>
      </c>
      <c r="BO61">
        <v>0.53</v>
      </c>
      <c r="BP61">
        <v>3.22</v>
      </c>
      <c r="BQ61">
        <v>0.64</v>
      </c>
      <c r="BR61">
        <v>1.9</v>
      </c>
      <c r="BS61">
        <v>0.30199999999999999</v>
      </c>
      <c r="BT61">
        <v>2.0099999999999998</v>
      </c>
      <c r="BU61">
        <v>0.28699999999999998</v>
      </c>
      <c r="BV61">
        <v>2.4</v>
      </c>
      <c r="BW61">
        <v>0.41</v>
      </c>
      <c r="BX61">
        <v>0.5</v>
      </c>
      <c r="BY61">
        <v>2.5000000000000001E-2</v>
      </c>
      <c r="BZ61">
        <v>9</v>
      </c>
      <c r="CA61">
        <v>3.57</v>
      </c>
      <c r="CB61">
        <v>0.71</v>
      </c>
      <c r="CC61">
        <v>12.67</v>
      </c>
      <c r="CD61" s="2">
        <v>-0.6</v>
      </c>
      <c r="CE61">
        <v>98.95</v>
      </c>
      <c r="CF61">
        <v>11.4</v>
      </c>
      <c r="CG61">
        <v>0.03</v>
      </c>
      <c r="CH61">
        <v>0.08</v>
      </c>
      <c r="CI61">
        <v>0.1</v>
      </c>
      <c r="CJ61">
        <v>0.01</v>
      </c>
      <c r="CK61">
        <v>0.5</v>
      </c>
      <c r="CL61">
        <v>0.1</v>
      </c>
      <c r="CM61">
        <v>57.1</v>
      </c>
      <c r="CN61">
        <v>57</v>
      </c>
      <c r="CO61">
        <v>68.2</v>
      </c>
      <c r="CP61">
        <v>0.1</v>
      </c>
      <c r="CQ61">
        <v>8</v>
      </c>
      <c r="CR61">
        <v>135</v>
      </c>
      <c r="CS61">
        <v>1280</v>
      </c>
      <c r="CT61">
        <v>0.5</v>
      </c>
      <c r="CU61">
        <v>9</v>
      </c>
      <c r="CV61">
        <v>118</v>
      </c>
    </row>
    <row r="62" spans="1:100" x14ac:dyDescent="0.25">
      <c r="A62" t="s">
        <v>296</v>
      </c>
      <c r="B62" t="s">
        <v>297</v>
      </c>
      <c r="C62" s="1" t="str">
        <f t="shared" si="0"/>
        <v>22:0011</v>
      </c>
      <c r="D62" s="1" t="str">
        <f t="shared" si="25"/>
        <v>22:0008</v>
      </c>
      <c r="E62" t="s">
        <v>298</v>
      </c>
      <c r="F62" t="s">
        <v>299</v>
      </c>
      <c r="H62">
        <v>62.978245000000001</v>
      </c>
      <c r="I62">
        <v>-92.136968100000004</v>
      </c>
      <c r="J62" s="1" t="str">
        <f t="shared" si="26"/>
        <v>Whole</v>
      </c>
      <c r="K62" s="1" t="str">
        <f t="shared" si="27"/>
        <v>Rock crushing (ActLabs RX1)</v>
      </c>
      <c r="L62">
        <v>658204</v>
      </c>
      <c r="M62">
        <v>2.5</v>
      </c>
      <c r="P62">
        <v>11</v>
      </c>
      <c r="Q62">
        <v>1.04</v>
      </c>
      <c r="R62">
        <v>0.06</v>
      </c>
      <c r="S62">
        <v>5.0000000000000001E-3</v>
      </c>
      <c r="T62">
        <v>0.25</v>
      </c>
      <c r="U62">
        <v>5.0000000000000001E-3</v>
      </c>
      <c r="V62">
        <v>15.6</v>
      </c>
      <c r="W62">
        <v>12</v>
      </c>
      <c r="X62">
        <v>41.24</v>
      </c>
      <c r="Y62">
        <v>15.87</v>
      </c>
      <c r="AA62">
        <v>2.41</v>
      </c>
      <c r="AB62">
        <v>10.81</v>
      </c>
      <c r="AC62">
        <v>0.19400000000000001</v>
      </c>
      <c r="AD62">
        <v>2.82</v>
      </c>
      <c r="AE62">
        <v>1.375</v>
      </c>
      <c r="AF62">
        <v>1.41</v>
      </c>
      <c r="AG62">
        <v>1.22</v>
      </c>
      <c r="AH62">
        <v>0.16</v>
      </c>
      <c r="AI62" s="2">
        <v>4.6100000000000003</v>
      </c>
      <c r="AJ62">
        <v>99.47</v>
      </c>
      <c r="AK62">
        <v>32</v>
      </c>
      <c r="AL62">
        <v>0.5</v>
      </c>
      <c r="AM62">
        <v>249</v>
      </c>
      <c r="AN62">
        <v>70</v>
      </c>
      <c r="AO62">
        <v>59</v>
      </c>
      <c r="AP62">
        <v>120</v>
      </c>
      <c r="AQ62">
        <v>40</v>
      </c>
      <c r="AR62">
        <v>24</v>
      </c>
      <c r="AS62">
        <v>1.7</v>
      </c>
      <c r="AT62">
        <v>2.5</v>
      </c>
      <c r="AU62">
        <v>28</v>
      </c>
      <c r="AV62">
        <v>43</v>
      </c>
      <c r="AW62">
        <v>23.2</v>
      </c>
      <c r="AX62">
        <v>96</v>
      </c>
      <c r="AY62">
        <v>9.9</v>
      </c>
      <c r="AZ62">
        <v>1</v>
      </c>
      <c r="BA62">
        <v>0.6</v>
      </c>
      <c r="BB62">
        <v>0.05</v>
      </c>
      <c r="BC62">
        <v>0.5</v>
      </c>
      <c r="BD62">
        <v>0.1</v>
      </c>
      <c r="BE62">
        <v>2.1</v>
      </c>
      <c r="BF62">
        <v>416</v>
      </c>
      <c r="BG62">
        <v>0.05</v>
      </c>
      <c r="BH62">
        <v>10.4</v>
      </c>
      <c r="BI62">
        <v>23.4</v>
      </c>
      <c r="BJ62">
        <v>3.03</v>
      </c>
      <c r="BK62">
        <v>13.1</v>
      </c>
      <c r="BL62">
        <v>3.09</v>
      </c>
      <c r="BM62">
        <v>0.73699999999999999</v>
      </c>
      <c r="BN62">
        <v>3.12</v>
      </c>
      <c r="BO62">
        <v>0.6</v>
      </c>
      <c r="BP62">
        <v>3.79</v>
      </c>
      <c r="BQ62">
        <v>0.79</v>
      </c>
      <c r="BR62">
        <v>2.58</v>
      </c>
      <c r="BS62">
        <v>0.41099999999999998</v>
      </c>
      <c r="BT62">
        <v>2.63</v>
      </c>
      <c r="BU62">
        <v>0.38700000000000001</v>
      </c>
      <c r="BV62">
        <v>2.6</v>
      </c>
      <c r="BW62">
        <v>0.41</v>
      </c>
      <c r="BX62">
        <v>0.25</v>
      </c>
      <c r="BY62">
        <v>0.15</v>
      </c>
      <c r="BZ62">
        <v>2.5</v>
      </c>
      <c r="CA62">
        <v>3.78</v>
      </c>
      <c r="CB62">
        <v>0.92</v>
      </c>
      <c r="CC62">
        <v>19.760000000000002</v>
      </c>
      <c r="CD62" s="2">
        <v>2.86</v>
      </c>
      <c r="CE62">
        <v>97.72</v>
      </c>
      <c r="CF62">
        <v>0.6</v>
      </c>
      <c r="CG62">
        <v>0.03</v>
      </c>
      <c r="CH62">
        <v>0.1</v>
      </c>
      <c r="CI62">
        <v>0.05</v>
      </c>
      <c r="CJ62">
        <v>0.01</v>
      </c>
      <c r="CK62">
        <v>0.5</v>
      </c>
      <c r="CL62">
        <v>0.1</v>
      </c>
      <c r="CM62">
        <v>63.4</v>
      </c>
      <c r="CN62">
        <v>58</v>
      </c>
      <c r="CO62">
        <v>41.1</v>
      </c>
      <c r="CP62">
        <v>0.1</v>
      </c>
      <c r="CQ62">
        <v>39</v>
      </c>
      <c r="CR62">
        <v>133</v>
      </c>
      <c r="CS62">
        <v>1510</v>
      </c>
      <c r="CT62">
        <v>0.5</v>
      </c>
      <c r="CU62">
        <v>3</v>
      </c>
      <c r="CV62">
        <v>195</v>
      </c>
    </row>
    <row r="63" spans="1:100" x14ac:dyDescent="0.25">
      <c r="A63" t="s">
        <v>300</v>
      </c>
      <c r="B63" t="s">
        <v>301</v>
      </c>
      <c r="C63" s="1" t="str">
        <f t="shared" si="0"/>
        <v>22:0011</v>
      </c>
      <c r="D63" s="1" t="str">
        <f t="shared" si="25"/>
        <v>22:0008</v>
      </c>
      <c r="E63" t="s">
        <v>302</v>
      </c>
      <c r="F63" t="s">
        <v>303</v>
      </c>
      <c r="H63">
        <v>62.947703400000002</v>
      </c>
      <c r="I63">
        <v>-92.104634700000005</v>
      </c>
      <c r="J63" s="1" t="str">
        <f t="shared" si="26"/>
        <v>Whole</v>
      </c>
      <c r="K63" s="1" t="str">
        <f t="shared" si="27"/>
        <v>Rock crushing (ActLabs RX1)</v>
      </c>
      <c r="L63">
        <v>658205</v>
      </c>
      <c r="M63">
        <v>2.5</v>
      </c>
      <c r="P63">
        <v>5</v>
      </c>
      <c r="Q63">
        <v>1.04</v>
      </c>
      <c r="R63">
        <v>0.06</v>
      </c>
      <c r="S63">
        <v>0.06</v>
      </c>
      <c r="T63">
        <v>0.27</v>
      </c>
      <c r="U63">
        <v>5.0000000000000001E-3</v>
      </c>
      <c r="V63">
        <v>10.199999999999999</v>
      </c>
      <c r="W63">
        <v>8</v>
      </c>
      <c r="X63">
        <v>47.33</v>
      </c>
      <c r="Y63">
        <v>14.95</v>
      </c>
      <c r="AA63">
        <v>1.76</v>
      </c>
      <c r="AB63">
        <v>6.68</v>
      </c>
      <c r="AC63">
        <v>0.20300000000000001</v>
      </c>
      <c r="AD63">
        <v>12.62</v>
      </c>
      <c r="AE63">
        <v>1.0229999999999999</v>
      </c>
      <c r="AF63">
        <v>2.38</v>
      </c>
      <c r="AG63">
        <v>0.33</v>
      </c>
      <c r="AH63">
        <v>0.08</v>
      </c>
      <c r="AI63" s="2">
        <v>0.85</v>
      </c>
      <c r="AJ63">
        <v>99.55</v>
      </c>
      <c r="AK63">
        <v>38</v>
      </c>
      <c r="AL63">
        <v>0.5</v>
      </c>
      <c r="AM63">
        <v>288</v>
      </c>
      <c r="AN63">
        <v>250</v>
      </c>
      <c r="AO63">
        <v>47</v>
      </c>
      <c r="AP63">
        <v>120</v>
      </c>
      <c r="AQ63">
        <v>60</v>
      </c>
      <c r="AR63">
        <v>16</v>
      </c>
      <c r="AS63">
        <v>1.9</v>
      </c>
      <c r="AT63">
        <v>2.5</v>
      </c>
      <c r="AU63">
        <v>13</v>
      </c>
      <c r="AV63">
        <v>245</v>
      </c>
      <c r="AW63">
        <v>17.7</v>
      </c>
      <c r="AX63">
        <v>59</v>
      </c>
      <c r="AY63">
        <v>2.4</v>
      </c>
      <c r="AZ63">
        <v>8</v>
      </c>
      <c r="BA63">
        <v>0.25</v>
      </c>
      <c r="BB63">
        <v>0.05</v>
      </c>
      <c r="BC63">
        <v>0.5</v>
      </c>
      <c r="BD63">
        <v>0.1</v>
      </c>
      <c r="BE63">
        <v>1.5</v>
      </c>
      <c r="BF63">
        <v>64</v>
      </c>
      <c r="BG63">
        <v>1.4</v>
      </c>
      <c r="BH63">
        <v>3.78</v>
      </c>
      <c r="BI63">
        <v>9.9</v>
      </c>
      <c r="BJ63">
        <v>1.54</v>
      </c>
      <c r="BK63">
        <v>7.77</v>
      </c>
      <c r="BL63">
        <v>2.41</v>
      </c>
      <c r="BM63">
        <v>0.76500000000000001</v>
      </c>
      <c r="BN63">
        <v>2.92</v>
      </c>
      <c r="BO63">
        <v>0.52</v>
      </c>
      <c r="BP63">
        <v>3.16</v>
      </c>
      <c r="BQ63">
        <v>0.69</v>
      </c>
      <c r="BR63">
        <v>2.15</v>
      </c>
      <c r="BS63">
        <v>0.33900000000000002</v>
      </c>
      <c r="BT63">
        <v>2.11</v>
      </c>
      <c r="BU63">
        <v>0.30099999999999999</v>
      </c>
      <c r="BV63">
        <v>1.6</v>
      </c>
      <c r="BW63">
        <v>0.23</v>
      </c>
      <c r="BX63">
        <v>0.25</v>
      </c>
      <c r="BY63">
        <v>2.5000000000000001E-2</v>
      </c>
      <c r="BZ63">
        <v>2.5</v>
      </c>
      <c r="CA63">
        <v>2.15</v>
      </c>
      <c r="CB63">
        <v>0.59</v>
      </c>
      <c r="CC63">
        <v>13.1</v>
      </c>
      <c r="CD63" s="2">
        <v>-0.28999999999999998</v>
      </c>
      <c r="CE63">
        <v>98.41</v>
      </c>
      <c r="CF63">
        <v>0.1</v>
      </c>
      <c r="CG63">
        <v>0.49</v>
      </c>
      <c r="CH63">
        <v>0.14000000000000001</v>
      </c>
      <c r="CI63">
        <v>0.1</v>
      </c>
      <c r="CJ63">
        <v>0.01</v>
      </c>
      <c r="CK63">
        <v>0.5</v>
      </c>
      <c r="CL63">
        <v>0.1</v>
      </c>
      <c r="CM63">
        <v>52.2</v>
      </c>
      <c r="CN63">
        <v>172</v>
      </c>
      <c r="CO63">
        <v>71.5</v>
      </c>
      <c r="CP63">
        <v>0.1</v>
      </c>
      <c r="CQ63">
        <v>13</v>
      </c>
      <c r="CR63">
        <v>128</v>
      </c>
      <c r="CS63">
        <v>1550</v>
      </c>
      <c r="CT63">
        <v>1</v>
      </c>
      <c r="CU63">
        <v>4</v>
      </c>
      <c r="CV63">
        <v>114</v>
      </c>
    </row>
    <row r="64" spans="1:100" x14ac:dyDescent="0.25">
      <c r="A64" t="s">
        <v>304</v>
      </c>
      <c r="B64" t="s">
        <v>305</v>
      </c>
      <c r="C64" s="1" t="str">
        <f t="shared" si="0"/>
        <v>22:0011</v>
      </c>
      <c r="D64" s="1" t="str">
        <f t="shared" si="25"/>
        <v>22:0008</v>
      </c>
      <c r="E64" t="s">
        <v>306</v>
      </c>
      <c r="F64" t="s">
        <v>307</v>
      </c>
      <c r="H64">
        <v>62.946728399999998</v>
      </c>
      <c r="I64">
        <v>-92.104728100000003</v>
      </c>
      <c r="J64" s="1" t="str">
        <f t="shared" si="26"/>
        <v>Whole</v>
      </c>
      <c r="K64" s="1" t="str">
        <f t="shared" si="27"/>
        <v>Rock crushing (ActLabs RX1)</v>
      </c>
      <c r="L64">
        <v>658206</v>
      </c>
      <c r="M64">
        <v>2.5</v>
      </c>
      <c r="P64">
        <v>13</v>
      </c>
      <c r="Q64">
        <v>1.01</v>
      </c>
      <c r="R64">
        <v>0.02</v>
      </c>
      <c r="S64">
        <v>5.0000000000000001E-3</v>
      </c>
      <c r="T64">
        <v>0.06</v>
      </c>
      <c r="U64">
        <v>5.0000000000000001E-3</v>
      </c>
      <c r="V64">
        <v>2.2999999999999998</v>
      </c>
      <c r="W64">
        <v>2.5</v>
      </c>
      <c r="X64">
        <v>67.349999999999994</v>
      </c>
      <c r="Y64">
        <v>17.05</v>
      </c>
      <c r="AA64">
        <v>1.1200000000000001</v>
      </c>
      <c r="AB64">
        <v>1.49</v>
      </c>
      <c r="AC64">
        <v>0.05</v>
      </c>
      <c r="AD64">
        <v>3.19</v>
      </c>
      <c r="AE64">
        <v>0.32300000000000001</v>
      </c>
      <c r="AF64">
        <v>5.29</v>
      </c>
      <c r="AG64">
        <v>1.1000000000000001</v>
      </c>
      <c r="AH64">
        <v>0.08</v>
      </c>
      <c r="AI64" s="2">
        <v>0.46</v>
      </c>
      <c r="AJ64">
        <v>100.1</v>
      </c>
      <c r="AK64">
        <v>5</v>
      </c>
      <c r="AL64">
        <v>1</v>
      </c>
      <c r="AM64">
        <v>42</v>
      </c>
      <c r="AN64">
        <v>10</v>
      </c>
      <c r="AO64">
        <v>8</v>
      </c>
      <c r="AP64">
        <v>10</v>
      </c>
      <c r="AQ64">
        <v>5</v>
      </c>
      <c r="AR64">
        <v>20</v>
      </c>
      <c r="AS64">
        <v>1.1000000000000001</v>
      </c>
      <c r="AT64">
        <v>2.5</v>
      </c>
      <c r="AU64">
        <v>31</v>
      </c>
      <c r="AV64">
        <v>382</v>
      </c>
      <c r="AW64">
        <v>5</v>
      </c>
      <c r="AX64">
        <v>108</v>
      </c>
      <c r="AY64">
        <v>2.5</v>
      </c>
      <c r="AZ64">
        <v>1</v>
      </c>
      <c r="BA64">
        <v>0.25</v>
      </c>
      <c r="BB64">
        <v>0.05</v>
      </c>
      <c r="BC64">
        <v>0.5</v>
      </c>
      <c r="BD64">
        <v>0.1</v>
      </c>
      <c r="BE64">
        <v>1.3</v>
      </c>
      <c r="BF64">
        <v>391</v>
      </c>
      <c r="BG64">
        <v>0.05</v>
      </c>
      <c r="BH64">
        <v>8</v>
      </c>
      <c r="BI64">
        <v>18.7</v>
      </c>
      <c r="BJ64">
        <v>1.98</v>
      </c>
      <c r="BK64">
        <v>7.34</v>
      </c>
      <c r="BL64">
        <v>1.34</v>
      </c>
      <c r="BM64">
        <v>0.46899999999999997</v>
      </c>
      <c r="BN64">
        <v>0.98</v>
      </c>
      <c r="BO64">
        <v>0.15</v>
      </c>
      <c r="BP64">
        <v>0.85</v>
      </c>
      <c r="BQ64">
        <v>0.18</v>
      </c>
      <c r="BR64">
        <v>0.56000000000000005</v>
      </c>
      <c r="BS64">
        <v>8.2000000000000003E-2</v>
      </c>
      <c r="BT64">
        <v>0.54</v>
      </c>
      <c r="BU64">
        <v>7.6999999999999999E-2</v>
      </c>
      <c r="BV64">
        <v>2.9</v>
      </c>
      <c r="BW64">
        <v>0.36</v>
      </c>
      <c r="BX64">
        <v>24.5</v>
      </c>
      <c r="BY64">
        <v>0.08</v>
      </c>
      <c r="BZ64">
        <v>2.5</v>
      </c>
      <c r="CA64">
        <v>1.32</v>
      </c>
      <c r="CB64">
        <v>0.37</v>
      </c>
      <c r="CC64">
        <v>3.68</v>
      </c>
      <c r="CD64" s="2">
        <v>0.2</v>
      </c>
      <c r="CE64">
        <v>99.81</v>
      </c>
      <c r="CF64">
        <v>0.7</v>
      </c>
      <c r="CG64">
        <v>0.02</v>
      </c>
      <c r="CH64">
        <v>0.22</v>
      </c>
      <c r="CI64">
        <v>0.05</v>
      </c>
      <c r="CJ64">
        <v>0.01</v>
      </c>
      <c r="CK64">
        <v>0.5</v>
      </c>
      <c r="CL64">
        <v>0.1</v>
      </c>
      <c r="CM64">
        <v>8.8000000000000007</v>
      </c>
      <c r="CN64">
        <v>20</v>
      </c>
      <c r="CO64">
        <v>0.25</v>
      </c>
      <c r="CP64">
        <v>0.1</v>
      </c>
      <c r="CQ64">
        <v>17</v>
      </c>
      <c r="CR64">
        <v>17</v>
      </c>
      <c r="CS64">
        <v>373</v>
      </c>
      <c r="CT64">
        <v>0.5</v>
      </c>
      <c r="CU64">
        <v>3</v>
      </c>
      <c r="CV64">
        <v>46.6</v>
      </c>
    </row>
    <row r="65" spans="1:100" x14ac:dyDescent="0.25">
      <c r="A65" t="s">
        <v>308</v>
      </c>
      <c r="B65" t="s">
        <v>309</v>
      </c>
      <c r="C65" s="1" t="str">
        <f t="shared" si="0"/>
        <v>22:0011</v>
      </c>
      <c r="D65" s="1" t="str">
        <f>HYPERLINK("http://geochem.nrcan.gc.ca/cdogs/content/svy/svy_e.htm", "")</f>
        <v/>
      </c>
      <c r="G65" s="1" t="str">
        <f>HYPERLINK("http://geochem.nrcan.gc.ca/cdogs/content/cr_/cr_00218_e.htm", "218")</f>
        <v>218</v>
      </c>
      <c r="J65" t="s">
        <v>124</v>
      </c>
      <c r="K65" t="s">
        <v>125</v>
      </c>
      <c r="P65">
        <v>0.5</v>
      </c>
      <c r="Q65">
        <v>1</v>
      </c>
      <c r="R65">
        <v>0.11</v>
      </c>
      <c r="S65">
        <v>39.700000000000003</v>
      </c>
      <c r="T65">
        <v>0.41</v>
      </c>
      <c r="U65">
        <v>5.0000000000000001E-3</v>
      </c>
      <c r="V65">
        <v>18.3</v>
      </c>
      <c r="W65">
        <v>682</v>
      </c>
      <c r="X65">
        <v>17.149999999999999</v>
      </c>
      <c r="Y65">
        <v>0.73</v>
      </c>
      <c r="AA65">
        <v>27.55</v>
      </c>
      <c r="AB65">
        <v>0.33</v>
      </c>
      <c r="AC65">
        <v>1.9E-2</v>
      </c>
      <c r="AD65">
        <v>0.17</v>
      </c>
      <c r="AE65">
        <v>2.5000000000000001E-2</v>
      </c>
      <c r="AF65">
        <v>7.0000000000000007E-2</v>
      </c>
      <c r="AG65">
        <v>0.05</v>
      </c>
      <c r="AH65">
        <v>0.04</v>
      </c>
      <c r="AI65" s="2">
        <v>27.34</v>
      </c>
      <c r="AJ65">
        <v>93.82</v>
      </c>
      <c r="AK65">
        <v>0.5</v>
      </c>
      <c r="AL65">
        <v>0.5</v>
      </c>
      <c r="AM65">
        <v>41</v>
      </c>
      <c r="AN65">
        <v>40</v>
      </c>
      <c r="AO65">
        <v>316</v>
      </c>
      <c r="AP65">
        <v>30</v>
      </c>
      <c r="AR65">
        <v>2</v>
      </c>
      <c r="AS65">
        <v>0.25</v>
      </c>
      <c r="AT65">
        <v>2.5</v>
      </c>
      <c r="AU65">
        <v>0.5</v>
      </c>
      <c r="AV65">
        <v>7</v>
      </c>
      <c r="AW65">
        <v>1.9</v>
      </c>
      <c r="AX65">
        <v>6</v>
      </c>
      <c r="AY65">
        <v>0.1</v>
      </c>
      <c r="AZ65">
        <v>1</v>
      </c>
      <c r="BA65">
        <v>0.25</v>
      </c>
      <c r="BB65">
        <v>0.05</v>
      </c>
      <c r="BC65">
        <v>0.5</v>
      </c>
      <c r="BD65">
        <v>0.1</v>
      </c>
      <c r="BE65">
        <v>0.3</v>
      </c>
      <c r="BF65">
        <v>10</v>
      </c>
      <c r="BG65">
        <v>0.05</v>
      </c>
      <c r="BH65">
        <v>1.89</v>
      </c>
      <c r="BI65">
        <v>3.49</v>
      </c>
      <c r="BJ65">
        <v>0.45</v>
      </c>
      <c r="BK65">
        <v>1.74</v>
      </c>
      <c r="BL65">
        <v>0.38</v>
      </c>
      <c r="BM65">
        <v>0.111</v>
      </c>
      <c r="BN65">
        <v>0.34</v>
      </c>
      <c r="BO65">
        <v>0.06</v>
      </c>
      <c r="BP65">
        <v>0.34</v>
      </c>
      <c r="BQ65">
        <v>7.0000000000000007E-2</v>
      </c>
      <c r="BR65">
        <v>0.19</v>
      </c>
      <c r="BS65">
        <v>2.8000000000000001E-2</v>
      </c>
      <c r="BT65">
        <v>0.17</v>
      </c>
      <c r="BU65">
        <v>2.5000000000000001E-2</v>
      </c>
      <c r="BV65">
        <v>0.2</v>
      </c>
      <c r="BW65">
        <v>0.04</v>
      </c>
      <c r="BX65">
        <v>0.25</v>
      </c>
      <c r="BY65">
        <v>2.5000000000000001E-2</v>
      </c>
      <c r="BZ65">
        <v>116</v>
      </c>
      <c r="CA65">
        <v>0.82</v>
      </c>
      <c r="CB65">
        <v>4.09</v>
      </c>
      <c r="CC65">
        <v>47.9</v>
      </c>
      <c r="CD65" s="2">
        <v>25.29</v>
      </c>
      <c r="CE65">
        <v>91.77</v>
      </c>
      <c r="CF65">
        <v>152</v>
      </c>
      <c r="CG65">
        <v>5.26</v>
      </c>
      <c r="CH65">
        <v>13.8</v>
      </c>
      <c r="CI65">
        <v>0.7</v>
      </c>
      <c r="CJ65">
        <v>1.36</v>
      </c>
      <c r="CK65">
        <v>8</v>
      </c>
      <c r="CL65">
        <v>13.5</v>
      </c>
      <c r="CM65">
        <v>483</v>
      </c>
      <c r="CN65">
        <v>50</v>
      </c>
      <c r="CO65">
        <v>10000</v>
      </c>
      <c r="CP65">
        <v>1.2</v>
      </c>
      <c r="CQ65">
        <v>4</v>
      </c>
      <c r="CR65">
        <v>43</v>
      </c>
      <c r="CS65">
        <v>131</v>
      </c>
      <c r="CT65">
        <v>32</v>
      </c>
      <c r="CU65">
        <v>348</v>
      </c>
      <c r="CV65">
        <v>4210</v>
      </c>
    </row>
    <row r="66" spans="1:100" x14ac:dyDescent="0.25">
      <c r="A66" t="s">
        <v>310</v>
      </c>
      <c r="B66" t="s">
        <v>311</v>
      </c>
      <c r="C66" s="1" t="str">
        <f t="shared" ref="C66:C129" si="28">HYPERLINK("http://geochem.nrcan.gc.ca/cdogs/content/bdl/bdl220011_e.htm", "22:0011")</f>
        <v>22:0011</v>
      </c>
      <c r="D66" s="1" t="str">
        <f t="shared" ref="D66:D71" si="29">HYPERLINK("http://geochem.nrcan.gc.ca/cdogs/content/svy/svy220008_e.htm", "22:0008")</f>
        <v>22:0008</v>
      </c>
      <c r="E66" t="s">
        <v>306</v>
      </c>
      <c r="F66" t="s">
        <v>312</v>
      </c>
      <c r="H66">
        <v>62.946728399999998</v>
      </c>
      <c r="I66">
        <v>-92.104728100000003</v>
      </c>
      <c r="J66" s="1" t="str">
        <f t="shared" ref="J66:J71" si="30">HYPERLINK("http://geochem.nrcan.gc.ca/cdogs/content/kwd/kwd020033_e.htm", "Whole")</f>
        <v>Whole</v>
      </c>
      <c r="K66" s="1" t="str">
        <f t="shared" ref="K66:K71" si="31">HYPERLINK("http://geochem.nrcan.gc.ca/cdogs/content/kwd/kwd080069_e.htm", "Rock crushing (ActLabs RX1)")</f>
        <v>Rock crushing (ActLabs RX1)</v>
      </c>
      <c r="L66">
        <v>658207</v>
      </c>
      <c r="M66">
        <v>2.5</v>
      </c>
      <c r="P66">
        <v>11</v>
      </c>
      <c r="Q66">
        <v>1.05</v>
      </c>
      <c r="R66">
        <v>0.03</v>
      </c>
      <c r="S66">
        <v>0.01</v>
      </c>
      <c r="T66">
        <v>7.0000000000000007E-2</v>
      </c>
      <c r="U66">
        <v>5.0000000000000001E-3</v>
      </c>
      <c r="V66">
        <v>10.7</v>
      </c>
      <c r="W66">
        <v>8</v>
      </c>
      <c r="X66">
        <v>48.19</v>
      </c>
      <c r="Y66">
        <v>15.75</v>
      </c>
      <c r="AA66">
        <v>1.18</v>
      </c>
      <c r="AB66">
        <v>7.5</v>
      </c>
      <c r="AC66">
        <v>0.19400000000000001</v>
      </c>
      <c r="AD66">
        <v>11.19</v>
      </c>
      <c r="AE66">
        <v>1.1259999999999999</v>
      </c>
      <c r="AF66">
        <v>2.93</v>
      </c>
      <c r="AG66">
        <v>0.25</v>
      </c>
      <c r="AH66">
        <v>0.08</v>
      </c>
      <c r="AI66" s="2">
        <v>0.69</v>
      </c>
      <c r="AJ66">
        <v>101</v>
      </c>
      <c r="AK66">
        <v>37</v>
      </c>
      <c r="AL66">
        <v>0.5</v>
      </c>
      <c r="AM66">
        <v>289</v>
      </c>
      <c r="AN66">
        <v>270</v>
      </c>
      <c r="AO66">
        <v>49</v>
      </c>
      <c r="AP66">
        <v>130</v>
      </c>
      <c r="AQ66">
        <v>60</v>
      </c>
      <c r="AR66">
        <v>18</v>
      </c>
      <c r="AS66">
        <v>2</v>
      </c>
      <c r="AT66">
        <v>2.5</v>
      </c>
      <c r="AU66">
        <v>6</v>
      </c>
      <c r="AV66">
        <v>246</v>
      </c>
      <c r="AW66">
        <v>19.2</v>
      </c>
      <c r="AX66">
        <v>64</v>
      </c>
      <c r="AY66">
        <v>6.1</v>
      </c>
      <c r="AZ66">
        <v>1</v>
      </c>
      <c r="BA66">
        <v>0.25</v>
      </c>
      <c r="BB66">
        <v>0.05</v>
      </c>
      <c r="BC66">
        <v>0.5</v>
      </c>
      <c r="BD66">
        <v>0.1</v>
      </c>
      <c r="BE66">
        <v>1</v>
      </c>
      <c r="BF66">
        <v>28</v>
      </c>
      <c r="BG66">
        <v>0.8</v>
      </c>
      <c r="BH66">
        <v>3.09</v>
      </c>
      <c r="BI66">
        <v>8.66</v>
      </c>
      <c r="BJ66">
        <v>1.28</v>
      </c>
      <c r="BK66">
        <v>6.57</v>
      </c>
      <c r="BL66">
        <v>2.09</v>
      </c>
      <c r="BM66">
        <v>0.86</v>
      </c>
      <c r="BN66">
        <v>2.75</v>
      </c>
      <c r="BO66">
        <v>0.53</v>
      </c>
      <c r="BP66">
        <v>3.45</v>
      </c>
      <c r="BQ66">
        <v>0.74</v>
      </c>
      <c r="BR66">
        <v>2.13</v>
      </c>
      <c r="BS66">
        <v>0.32900000000000001</v>
      </c>
      <c r="BT66">
        <v>2.0299999999999998</v>
      </c>
      <c r="BU66">
        <v>0.308</v>
      </c>
      <c r="BV66">
        <v>1.8</v>
      </c>
      <c r="BW66">
        <v>0.23</v>
      </c>
      <c r="BX66">
        <v>0.25</v>
      </c>
      <c r="BY66">
        <v>2.5000000000000001E-2</v>
      </c>
      <c r="BZ66">
        <v>2.5</v>
      </c>
      <c r="CA66">
        <v>1.39</v>
      </c>
      <c r="CB66">
        <v>0.14000000000000001</v>
      </c>
      <c r="CC66">
        <v>13.08</v>
      </c>
      <c r="CD66" s="2">
        <v>-0.51</v>
      </c>
      <c r="CE66">
        <v>99.78</v>
      </c>
      <c r="CF66">
        <v>2.6</v>
      </c>
      <c r="CG66">
        <v>0.49</v>
      </c>
      <c r="CH66">
        <v>0.01</v>
      </c>
      <c r="CI66">
        <v>0.2</v>
      </c>
      <c r="CJ66">
        <v>0.01</v>
      </c>
      <c r="CK66">
        <v>2</v>
      </c>
      <c r="CL66">
        <v>0.1</v>
      </c>
      <c r="CM66">
        <v>51.4</v>
      </c>
      <c r="CN66">
        <v>169</v>
      </c>
      <c r="CO66">
        <v>69</v>
      </c>
      <c r="CP66">
        <v>0.1</v>
      </c>
      <c r="CQ66">
        <v>23</v>
      </c>
      <c r="CR66">
        <v>135</v>
      </c>
      <c r="CS66">
        <v>1420</v>
      </c>
      <c r="CT66">
        <v>0.5</v>
      </c>
      <c r="CU66">
        <v>4</v>
      </c>
      <c r="CV66">
        <v>107</v>
      </c>
    </row>
    <row r="67" spans="1:100" x14ac:dyDescent="0.25">
      <c r="A67" t="s">
        <v>313</v>
      </c>
      <c r="B67" t="s">
        <v>314</v>
      </c>
      <c r="C67" s="1" t="str">
        <f t="shared" si="28"/>
        <v>22:0011</v>
      </c>
      <c r="D67" s="1" t="str">
        <f t="shared" si="29"/>
        <v>22:0008</v>
      </c>
      <c r="E67" t="s">
        <v>315</v>
      </c>
      <c r="F67" t="s">
        <v>316</v>
      </c>
      <c r="H67">
        <v>62.945279999999997</v>
      </c>
      <c r="I67">
        <v>-92.097704699999994</v>
      </c>
      <c r="J67" s="1" t="str">
        <f t="shared" si="30"/>
        <v>Whole</v>
      </c>
      <c r="K67" s="1" t="str">
        <f t="shared" si="31"/>
        <v>Rock crushing (ActLabs RX1)</v>
      </c>
      <c r="L67">
        <v>658208</v>
      </c>
      <c r="M67">
        <v>2.5</v>
      </c>
      <c r="P67">
        <v>4</v>
      </c>
      <c r="Q67">
        <v>1.0900000000000001</v>
      </c>
      <c r="R67">
        <v>0.04</v>
      </c>
      <c r="S67">
        <v>0.19</v>
      </c>
      <c r="T67">
        <v>0.16</v>
      </c>
      <c r="U67">
        <v>5.0000000000000001E-3</v>
      </c>
      <c r="V67">
        <v>7.6</v>
      </c>
      <c r="W67">
        <v>2.5</v>
      </c>
      <c r="X67">
        <v>48.85</v>
      </c>
      <c r="Y67">
        <v>16.440000000000001</v>
      </c>
      <c r="AA67">
        <v>1.9</v>
      </c>
      <c r="AB67">
        <v>6.07</v>
      </c>
      <c r="AC67">
        <v>0.23400000000000001</v>
      </c>
      <c r="AD67">
        <v>14.91</v>
      </c>
      <c r="AE67">
        <v>1.1120000000000001</v>
      </c>
      <c r="AF67">
        <v>1.03</v>
      </c>
      <c r="AG67">
        <v>0.34</v>
      </c>
      <c r="AH67">
        <v>0.1</v>
      </c>
      <c r="AI67" s="2">
        <v>0.73</v>
      </c>
      <c r="AJ67">
        <v>100.2</v>
      </c>
      <c r="AK67">
        <v>41</v>
      </c>
      <c r="AL67">
        <v>2</v>
      </c>
      <c r="AM67">
        <v>303</v>
      </c>
      <c r="AN67">
        <v>310</v>
      </c>
      <c r="AO67">
        <v>45</v>
      </c>
      <c r="AP67">
        <v>110</v>
      </c>
      <c r="AQ67">
        <v>80</v>
      </c>
      <c r="AR67">
        <v>21</v>
      </c>
      <c r="AS67">
        <v>2.1</v>
      </c>
      <c r="AT67">
        <v>2.5</v>
      </c>
      <c r="AU67">
        <v>17</v>
      </c>
      <c r="AV67">
        <v>268</v>
      </c>
      <c r="AW67">
        <v>19.8</v>
      </c>
      <c r="AX67">
        <v>70</v>
      </c>
      <c r="AY67">
        <v>3</v>
      </c>
      <c r="AZ67">
        <v>1</v>
      </c>
      <c r="BA67">
        <v>0.25</v>
      </c>
      <c r="BB67">
        <v>0.05</v>
      </c>
      <c r="BC67">
        <v>0.5</v>
      </c>
      <c r="BD67">
        <v>0.3</v>
      </c>
      <c r="BE67">
        <v>2.8</v>
      </c>
      <c r="BF67">
        <v>114</v>
      </c>
      <c r="BG67">
        <v>1.2</v>
      </c>
      <c r="BH67">
        <v>5.86</v>
      </c>
      <c r="BI67">
        <v>13.5</v>
      </c>
      <c r="BJ67">
        <v>1.95</v>
      </c>
      <c r="BK67">
        <v>9.01</v>
      </c>
      <c r="BL67">
        <v>2.66</v>
      </c>
      <c r="BM67">
        <v>0.79400000000000004</v>
      </c>
      <c r="BN67">
        <v>3.15</v>
      </c>
      <c r="BO67">
        <v>0.55000000000000004</v>
      </c>
      <c r="BP67">
        <v>3.47</v>
      </c>
      <c r="BQ67">
        <v>0.76</v>
      </c>
      <c r="BR67">
        <v>2.23</v>
      </c>
      <c r="BS67">
        <v>0.34300000000000003</v>
      </c>
      <c r="BT67">
        <v>2.2200000000000002</v>
      </c>
      <c r="BU67">
        <v>0.33200000000000002</v>
      </c>
      <c r="BV67">
        <v>2.1</v>
      </c>
      <c r="BW67">
        <v>0.27</v>
      </c>
      <c r="BX67">
        <v>0.25</v>
      </c>
      <c r="BY67">
        <v>0.12</v>
      </c>
      <c r="BZ67">
        <v>2.5</v>
      </c>
      <c r="CA67">
        <v>1.27</v>
      </c>
      <c r="CB67">
        <v>0.44</v>
      </c>
      <c r="CC67">
        <v>10.35</v>
      </c>
      <c r="CD67" s="2">
        <v>-0.12</v>
      </c>
      <c r="CE67">
        <v>99.3</v>
      </c>
      <c r="CF67">
        <v>0.7</v>
      </c>
      <c r="CG67">
        <v>0.5</v>
      </c>
      <c r="CH67">
        <v>0.33</v>
      </c>
      <c r="CI67">
        <v>0.3</v>
      </c>
      <c r="CJ67">
        <v>0.01</v>
      </c>
      <c r="CK67">
        <v>0.5</v>
      </c>
      <c r="CL67">
        <v>0.2</v>
      </c>
      <c r="CM67">
        <v>47.3</v>
      </c>
      <c r="CN67">
        <v>144</v>
      </c>
      <c r="CO67">
        <v>82.5</v>
      </c>
      <c r="CP67">
        <v>0.1</v>
      </c>
      <c r="CQ67">
        <v>11</v>
      </c>
      <c r="CR67">
        <v>109</v>
      </c>
      <c r="CS67">
        <v>1760</v>
      </c>
      <c r="CT67">
        <v>0.5</v>
      </c>
      <c r="CU67">
        <v>6</v>
      </c>
      <c r="CV67">
        <v>103</v>
      </c>
    </row>
    <row r="68" spans="1:100" x14ac:dyDescent="0.25">
      <c r="A68" t="s">
        <v>317</v>
      </c>
      <c r="B68" t="s">
        <v>318</v>
      </c>
      <c r="C68" s="1" t="str">
        <f t="shared" si="28"/>
        <v>22:0011</v>
      </c>
      <c r="D68" s="1" t="str">
        <f t="shared" si="29"/>
        <v>22:0008</v>
      </c>
      <c r="E68" t="s">
        <v>319</v>
      </c>
      <c r="F68" t="s">
        <v>320</v>
      </c>
      <c r="H68">
        <v>62.945276700000001</v>
      </c>
      <c r="I68">
        <v>-92.097721300000003</v>
      </c>
      <c r="J68" s="1" t="str">
        <f t="shared" si="30"/>
        <v>Whole</v>
      </c>
      <c r="K68" s="1" t="str">
        <f t="shared" si="31"/>
        <v>Rock crushing (ActLabs RX1)</v>
      </c>
      <c r="L68">
        <v>658209</v>
      </c>
      <c r="M68">
        <v>2.5</v>
      </c>
      <c r="P68">
        <v>8</v>
      </c>
      <c r="Q68">
        <v>1.03</v>
      </c>
      <c r="R68">
        <v>0.02</v>
      </c>
      <c r="S68">
        <v>0.19</v>
      </c>
      <c r="T68">
        <v>0.11</v>
      </c>
      <c r="U68">
        <v>5.0000000000000001E-3</v>
      </c>
      <c r="V68">
        <v>12.5</v>
      </c>
      <c r="W68">
        <v>8</v>
      </c>
      <c r="X68">
        <v>55.45</v>
      </c>
      <c r="Y68">
        <v>12.68</v>
      </c>
      <c r="AA68">
        <v>3.19</v>
      </c>
      <c r="AB68">
        <v>2.73</v>
      </c>
      <c r="AC68">
        <v>0.22500000000000001</v>
      </c>
      <c r="AD68">
        <v>6.53</v>
      </c>
      <c r="AE68">
        <v>1.9339999999999999</v>
      </c>
      <c r="AF68">
        <v>3</v>
      </c>
      <c r="AG68">
        <v>0.14000000000000001</v>
      </c>
      <c r="AH68">
        <v>0.48</v>
      </c>
      <c r="AI68" s="2">
        <v>0.61</v>
      </c>
      <c r="AJ68">
        <v>100.9</v>
      </c>
      <c r="AK68">
        <v>30</v>
      </c>
      <c r="AL68">
        <v>1</v>
      </c>
      <c r="AM68">
        <v>44</v>
      </c>
      <c r="AN68">
        <v>10</v>
      </c>
      <c r="AO68">
        <v>20</v>
      </c>
      <c r="AP68">
        <v>10</v>
      </c>
      <c r="AQ68">
        <v>30</v>
      </c>
      <c r="AR68">
        <v>25</v>
      </c>
      <c r="AS68">
        <v>2.7</v>
      </c>
      <c r="AT68">
        <v>2.5</v>
      </c>
      <c r="AU68">
        <v>2</v>
      </c>
      <c r="AV68">
        <v>236</v>
      </c>
      <c r="AW68">
        <v>57.7</v>
      </c>
      <c r="AX68">
        <v>221</v>
      </c>
      <c r="AY68">
        <v>12</v>
      </c>
      <c r="AZ68">
        <v>1</v>
      </c>
      <c r="BA68">
        <v>0.8</v>
      </c>
      <c r="BB68">
        <v>0.05</v>
      </c>
      <c r="BC68">
        <v>0.5</v>
      </c>
      <c r="BD68">
        <v>0.1</v>
      </c>
      <c r="BE68">
        <v>0.3</v>
      </c>
      <c r="BF68">
        <v>71</v>
      </c>
      <c r="BG68">
        <v>0.7</v>
      </c>
      <c r="BH68">
        <v>12.5</v>
      </c>
      <c r="BI68">
        <v>33.9</v>
      </c>
      <c r="BJ68">
        <v>5.24</v>
      </c>
      <c r="BK68">
        <v>26.3</v>
      </c>
      <c r="BL68">
        <v>7.85</v>
      </c>
      <c r="BM68">
        <v>2.52</v>
      </c>
      <c r="BN68">
        <v>9.15</v>
      </c>
      <c r="BO68">
        <v>1.7</v>
      </c>
      <c r="BP68">
        <v>10.6</v>
      </c>
      <c r="BQ68">
        <v>2.25</v>
      </c>
      <c r="BR68">
        <v>6.97</v>
      </c>
      <c r="BS68">
        <v>1.07</v>
      </c>
      <c r="BT68">
        <v>6.68</v>
      </c>
      <c r="BU68">
        <v>1.02</v>
      </c>
      <c r="BV68">
        <v>5.8</v>
      </c>
      <c r="BW68">
        <v>0.99</v>
      </c>
      <c r="BX68">
        <v>0.25</v>
      </c>
      <c r="BY68">
        <v>2.5000000000000001E-2</v>
      </c>
      <c r="BZ68">
        <v>2.5</v>
      </c>
      <c r="CA68">
        <v>1.17</v>
      </c>
      <c r="CB68">
        <v>0.31</v>
      </c>
      <c r="CC68">
        <v>17.09</v>
      </c>
      <c r="CD68" s="2">
        <v>-0.79</v>
      </c>
      <c r="CE68">
        <v>99.47</v>
      </c>
      <c r="CF68">
        <v>0.6</v>
      </c>
      <c r="CG68">
        <v>0.42</v>
      </c>
      <c r="CH68">
        <v>0.01</v>
      </c>
      <c r="CI68">
        <v>0.9</v>
      </c>
      <c r="CJ68">
        <v>0.01</v>
      </c>
      <c r="CK68">
        <v>0.5</v>
      </c>
      <c r="CL68">
        <v>0.1</v>
      </c>
      <c r="CM68">
        <v>21.9</v>
      </c>
      <c r="CN68">
        <v>16</v>
      </c>
      <c r="CO68">
        <v>31.6</v>
      </c>
      <c r="CP68">
        <v>0.1</v>
      </c>
      <c r="CQ68">
        <v>21</v>
      </c>
      <c r="CR68">
        <v>2</v>
      </c>
      <c r="CS68">
        <v>1630</v>
      </c>
      <c r="CT68">
        <v>0.5</v>
      </c>
      <c r="CU68">
        <v>6</v>
      </c>
      <c r="CV68">
        <v>116</v>
      </c>
    </row>
    <row r="69" spans="1:100" x14ac:dyDescent="0.25">
      <c r="A69" t="s">
        <v>321</v>
      </c>
      <c r="B69" t="s">
        <v>322</v>
      </c>
      <c r="C69" s="1" t="str">
        <f t="shared" si="28"/>
        <v>22:0011</v>
      </c>
      <c r="D69" s="1" t="str">
        <f t="shared" si="29"/>
        <v>22:0008</v>
      </c>
      <c r="E69" t="s">
        <v>323</v>
      </c>
      <c r="F69" t="s">
        <v>324</v>
      </c>
      <c r="H69">
        <v>62.917398300000002</v>
      </c>
      <c r="I69">
        <v>-92.0580432</v>
      </c>
      <c r="J69" s="1" t="str">
        <f t="shared" si="30"/>
        <v>Whole</v>
      </c>
      <c r="K69" s="1" t="str">
        <f t="shared" si="31"/>
        <v>Rock crushing (ActLabs RX1)</v>
      </c>
      <c r="L69">
        <v>658210</v>
      </c>
      <c r="M69">
        <v>2.5</v>
      </c>
      <c r="P69">
        <v>11</v>
      </c>
      <c r="Q69">
        <v>1.03</v>
      </c>
      <c r="R69">
        <v>0.01</v>
      </c>
      <c r="S69">
        <v>0.03</v>
      </c>
      <c r="T69">
        <v>0.05</v>
      </c>
      <c r="U69">
        <v>5.0000000000000001E-3</v>
      </c>
      <c r="V69">
        <v>4.5</v>
      </c>
      <c r="W69">
        <v>7</v>
      </c>
      <c r="X69">
        <v>65.44</v>
      </c>
      <c r="Y69">
        <v>15.62</v>
      </c>
      <c r="AA69">
        <v>0.63</v>
      </c>
      <c r="AB69">
        <v>2.83</v>
      </c>
      <c r="AC69">
        <v>7.1999999999999995E-2</v>
      </c>
      <c r="AD69">
        <v>2.73</v>
      </c>
      <c r="AE69">
        <v>0.54200000000000004</v>
      </c>
      <c r="AF69">
        <v>4.0999999999999996</v>
      </c>
      <c r="AG69">
        <v>2.15</v>
      </c>
      <c r="AH69">
        <v>0.16</v>
      </c>
      <c r="AI69" s="2">
        <v>0.75</v>
      </c>
      <c r="AJ69">
        <v>100.1</v>
      </c>
      <c r="AK69">
        <v>11</v>
      </c>
      <c r="AL69">
        <v>2</v>
      </c>
      <c r="AM69">
        <v>100</v>
      </c>
      <c r="AN69">
        <v>110</v>
      </c>
      <c r="AO69">
        <v>16</v>
      </c>
      <c r="AP69">
        <v>50</v>
      </c>
      <c r="AQ69">
        <v>30</v>
      </c>
      <c r="AR69">
        <v>18</v>
      </c>
      <c r="AS69">
        <v>1.2</v>
      </c>
      <c r="AT69">
        <v>2.5</v>
      </c>
      <c r="AU69">
        <v>55</v>
      </c>
      <c r="AV69">
        <v>486</v>
      </c>
      <c r="AW69">
        <v>10.7</v>
      </c>
      <c r="AX69">
        <v>137</v>
      </c>
      <c r="AY69">
        <v>5.0999999999999996</v>
      </c>
      <c r="AZ69">
        <v>1</v>
      </c>
      <c r="BA69">
        <v>0.5</v>
      </c>
      <c r="BB69">
        <v>0.05</v>
      </c>
      <c r="BC69">
        <v>0.5</v>
      </c>
      <c r="BD69">
        <v>0.1</v>
      </c>
      <c r="BE69">
        <v>3.3</v>
      </c>
      <c r="BF69">
        <v>461</v>
      </c>
      <c r="BG69">
        <v>0.7</v>
      </c>
      <c r="BH69">
        <v>16.899999999999999</v>
      </c>
      <c r="BI69">
        <v>51.1</v>
      </c>
      <c r="BJ69">
        <v>4.16</v>
      </c>
      <c r="BK69">
        <v>15</v>
      </c>
      <c r="BL69">
        <v>2.74</v>
      </c>
      <c r="BM69">
        <v>0.80300000000000005</v>
      </c>
      <c r="BN69">
        <v>2.0099999999999998</v>
      </c>
      <c r="BO69">
        <v>0.32</v>
      </c>
      <c r="BP69">
        <v>1.77</v>
      </c>
      <c r="BQ69">
        <v>0.37</v>
      </c>
      <c r="BR69">
        <v>1.2</v>
      </c>
      <c r="BS69">
        <v>0.19700000000000001</v>
      </c>
      <c r="BT69">
        <v>1.25</v>
      </c>
      <c r="BU69">
        <v>0.18</v>
      </c>
      <c r="BV69">
        <v>3.4</v>
      </c>
      <c r="BW69">
        <v>0.48</v>
      </c>
      <c r="BX69">
        <v>0.25</v>
      </c>
      <c r="BY69">
        <v>0.34</v>
      </c>
      <c r="BZ69">
        <v>84</v>
      </c>
      <c r="CA69">
        <v>9.66</v>
      </c>
      <c r="CB69">
        <v>4.0999999999999996</v>
      </c>
      <c r="CC69">
        <v>5.64</v>
      </c>
      <c r="CD69" s="2">
        <v>0.25</v>
      </c>
      <c r="CE69">
        <v>99.55</v>
      </c>
      <c r="CF69">
        <v>0.3</v>
      </c>
      <c r="CG69">
        <v>0.5</v>
      </c>
      <c r="CH69">
        <v>0.01</v>
      </c>
      <c r="CI69">
        <v>0.1</v>
      </c>
      <c r="CJ69">
        <v>0.01</v>
      </c>
      <c r="CK69">
        <v>0.5</v>
      </c>
      <c r="CL69">
        <v>0.1</v>
      </c>
      <c r="CM69">
        <v>16.8</v>
      </c>
      <c r="CN69">
        <v>81</v>
      </c>
      <c r="CO69">
        <v>33</v>
      </c>
      <c r="CP69">
        <v>0.1</v>
      </c>
      <c r="CQ69">
        <v>34</v>
      </c>
      <c r="CR69">
        <v>50</v>
      </c>
      <c r="CS69">
        <v>506</v>
      </c>
      <c r="CT69">
        <v>1</v>
      </c>
      <c r="CU69">
        <v>100</v>
      </c>
      <c r="CV69">
        <v>184</v>
      </c>
    </row>
    <row r="70" spans="1:100" x14ac:dyDescent="0.25">
      <c r="A70" t="s">
        <v>325</v>
      </c>
      <c r="B70" t="s">
        <v>326</v>
      </c>
      <c r="C70" s="1" t="str">
        <f t="shared" si="28"/>
        <v>22:0011</v>
      </c>
      <c r="D70" s="1" t="str">
        <f t="shared" si="29"/>
        <v>22:0008</v>
      </c>
      <c r="E70" t="s">
        <v>327</v>
      </c>
      <c r="F70" t="s">
        <v>328</v>
      </c>
      <c r="H70">
        <v>62.917428299999997</v>
      </c>
      <c r="I70">
        <v>-92.057986499999998</v>
      </c>
      <c r="J70" s="1" t="str">
        <f t="shared" si="30"/>
        <v>Whole</v>
      </c>
      <c r="K70" s="1" t="str">
        <f t="shared" si="31"/>
        <v>Rock crushing (ActLabs RX1)</v>
      </c>
      <c r="L70">
        <v>658211</v>
      </c>
      <c r="M70">
        <v>2.5</v>
      </c>
      <c r="P70">
        <v>110</v>
      </c>
      <c r="Q70">
        <v>1.06</v>
      </c>
      <c r="R70">
        <v>5.0000000000000001E-3</v>
      </c>
      <c r="S70">
        <v>5.0000000000000001E-3</v>
      </c>
      <c r="T70">
        <v>0.03</v>
      </c>
      <c r="U70">
        <v>5.0000000000000001E-3</v>
      </c>
      <c r="V70">
        <v>2.1</v>
      </c>
      <c r="W70">
        <v>2.5</v>
      </c>
      <c r="X70">
        <v>69.55</v>
      </c>
      <c r="Y70">
        <v>17.14</v>
      </c>
      <c r="AA70">
        <v>0.39</v>
      </c>
      <c r="AB70">
        <v>1.59</v>
      </c>
      <c r="AC70">
        <v>7.0999999999999994E-2</v>
      </c>
      <c r="AD70">
        <v>3.96</v>
      </c>
      <c r="AE70">
        <v>0.24199999999999999</v>
      </c>
      <c r="AF70">
        <v>2.88</v>
      </c>
      <c r="AG70">
        <v>1.1000000000000001</v>
      </c>
      <c r="AH70">
        <v>0.08</v>
      </c>
      <c r="AI70" s="2">
        <v>1.43</v>
      </c>
      <c r="AJ70">
        <v>100.8</v>
      </c>
      <c r="AK70">
        <v>3</v>
      </c>
      <c r="AL70">
        <v>2</v>
      </c>
      <c r="AM70">
        <v>29</v>
      </c>
      <c r="AN70">
        <v>10</v>
      </c>
      <c r="AO70">
        <v>4</v>
      </c>
      <c r="AP70">
        <v>10</v>
      </c>
      <c r="AQ70">
        <v>5</v>
      </c>
      <c r="AR70">
        <v>21</v>
      </c>
      <c r="AS70">
        <v>1.6</v>
      </c>
      <c r="AT70">
        <v>2.5</v>
      </c>
      <c r="AU70">
        <v>40</v>
      </c>
      <c r="AV70">
        <v>362</v>
      </c>
      <c r="AW70">
        <v>6.6</v>
      </c>
      <c r="AX70">
        <v>105</v>
      </c>
      <c r="AY70">
        <v>2.2000000000000002</v>
      </c>
      <c r="AZ70">
        <v>1</v>
      </c>
      <c r="BA70">
        <v>0.25</v>
      </c>
      <c r="BB70">
        <v>0.05</v>
      </c>
      <c r="BC70">
        <v>0.5</v>
      </c>
      <c r="BD70">
        <v>0.1</v>
      </c>
      <c r="BE70">
        <v>4.2</v>
      </c>
      <c r="BF70">
        <v>195</v>
      </c>
      <c r="BG70">
        <v>0.05</v>
      </c>
      <c r="BH70">
        <v>17</v>
      </c>
      <c r="BI70">
        <v>31.7</v>
      </c>
      <c r="BJ70">
        <v>3.41</v>
      </c>
      <c r="BK70">
        <v>12.2</v>
      </c>
      <c r="BL70">
        <v>1.97</v>
      </c>
      <c r="BM70">
        <v>0.57499999999999996</v>
      </c>
      <c r="BN70">
        <v>1.35</v>
      </c>
      <c r="BO70">
        <v>0.21</v>
      </c>
      <c r="BP70">
        <v>1.17</v>
      </c>
      <c r="BQ70">
        <v>0.24</v>
      </c>
      <c r="BR70">
        <v>0.68</v>
      </c>
      <c r="BS70">
        <v>0.10199999999999999</v>
      </c>
      <c r="BT70">
        <v>0.6</v>
      </c>
      <c r="BU70">
        <v>8.4000000000000005E-2</v>
      </c>
      <c r="BV70">
        <v>2.6</v>
      </c>
      <c r="BW70">
        <v>0.31</v>
      </c>
      <c r="BX70">
        <v>0.25</v>
      </c>
      <c r="BY70">
        <v>0.17</v>
      </c>
      <c r="BZ70">
        <v>13</v>
      </c>
      <c r="CA70">
        <v>5.74</v>
      </c>
      <c r="CB70">
        <v>1.31</v>
      </c>
      <c r="CC70">
        <v>2.73</v>
      </c>
      <c r="CD70" s="2">
        <v>1.2</v>
      </c>
      <c r="CE70">
        <v>100.5</v>
      </c>
      <c r="CF70">
        <v>0.05</v>
      </c>
      <c r="CG70">
        <v>0.04</v>
      </c>
      <c r="CH70">
        <v>0.22</v>
      </c>
      <c r="CI70">
        <v>0.05</v>
      </c>
      <c r="CJ70">
        <v>0.01</v>
      </c>
      <c r="CK70">
        <v>0.5</v>
      </c>
      <c r="CL70">
        <v>0.1</v>
      </c>
      <c r="CM70">
        <v>4.8</v>
      </c>
      <c r="CN70">
        <v>15</v>
      </c>
      <c r="CO70">
        <v>9.4</v>
      </c>
      <c r="CP70">
        <v>0.1</v>
      </c>
      <c r="CQ70">
        <v>68</v>
      </c>
      <c r="CR70">
        <v>8</v>
      </c>
      <c r="CS70">
        <v>514</v>
      </c>
      <c r="CT70">
        <v>0.5</v>
      </c>
      <c r="CU70">
        <v>16</v>
      </c>
      <c r="CV70">
        <v>99.4</v>
      </c>
    </row>
    <row r="71" spans="1:100" x14ac:dyDescent="0.25">
      <c r="A71" t="s">
        <v>329</v>
      </c>
      <c r="B71" t="s">
        <v>330</v>
      </c>
      <c r="C71" s="1" t="str">
        <f t="shared" si="28"/>
        <v>22:0011</v>
      </c>
      <c r="D71" s="1" t="str">
        <f t="shared" si="29"/>
        <v>22:0008</v>
      </c>
      <c r="E71" t="s">
        <v>331</v>
      </c>
      <c r="F71" t="s">
        <v>332</v>
      </c>
      <c r="H71">
        <v>62.917428299999997</v>
      </c>
      <c r="I71">
        <v>-92.058059700000001</v>
      </c>
      <c r="J71" s="1" t="str">
        <f t="shared" si="30"/>
        <v>Whole</v>
      </c>
      <c r="K71" s="1" t="str">
        <f t="shared" si="31"/>
        <v>Rock crushing (ActLabs RX1)</v>
      </c>
      <c r="L71">
        <v>658212</v>
      </c>
      <c r="M71">
        <v>2.5</v>
      </c>
      <c r="P71">
        <v>98</v>
      </c>
      <c r="Q71">
        <v>1.04</v>
      </c>
      <c r="R71">
        <v>0.02</v>
      </c>
      <c r="S71">
        <v>5.0000000000000001E-3</v>
      </c>
      <c r="T71">
        <v>0.09</v>
      </c>
      <c r="U71">
        <v>5.0000000000000001E-3</v>
      </c>
      <c r="V71">
        <v>1.5</v>
      </c>
      <c r="W71">
        <v>2.5</v>
      </c>
      <c r="X71">
        <v>70.45</v>
      </c>
      <c r="Y71">
        <v>16.57</v>
      </c>
      <c r="AA71">
        <v>0.57999999999999996</v>
      </c>
      <c r="AB71">
        <v>0.87</v>
      </c>
      <c r="AC71">
        <v>2.8000000000000001E-2</v>
      </c>
      <c r="AD71">
        <v>2.92</v>
      </c>
      <c r="AE71">
        <v>0.23599999999999999</v>
      </c>
      <c r="AF71">
        <v>2.5299999999999998</v>
      </c>
      <c r="AG71">
        <v>2.08</v>
      </c>
      <c r="AH71">
        <v>0.09</v>
      </c>
      <c r="AI71" s="2">
        <v>1.62</v>
      </c>
      <c r="AJ71">
        <v>99.64</v>
      </c>
      <c r="AK71">
        <v>2</v>
      </c>
      <c r="AL71">
        <v>1</v>
      </c>
      <c r="AM71">
        <v>24</v>
      </c>
      <c r="AN71">
        <v>10</v>
      </c>
      <c r="AO71">
        <v>3</v>
      </c>
      <c r="AP71">
        <v>10</v>
      </c>
      <c r="AQ71">
        <v>5</v>
      </c>
      <c r="AR71">
        <v>20</v>
      </c>
      <c r="AS71">
        <v>1.2</v>
      </c>
      <c r="AT71">
        <v>2.5</v>
      </c>
      <c r="AU71">
        <v>47</v>
      </c>
      <c r="AV71">
        <v>384</v>
      </c>
      <c r="AW71">
        <v>1.9</v>
      </c>
      <c r="AX71">
        <v>82</v>
      </c>
      <c r="AY71">
        <v>1.5</v>
      </c>
      <c r="AZ71">
        <v>1</v>
      </c>
      <c r="BA71">
        <v>0.25</v>
      </c>
      <c r="BB71">
        <v>0.05</v>
      </c>
      <c r="BC71">
        <v>0.5</v>
      </c>
      <c r="BD71">
        <v>0.1</v>
      </c>
      <c r="BE71">
        <v>2.7</v>
      </c>
      <c r="BF71">
        <v>596</v>
      </c>
      <c r="BG71">
        <v>0.3</v>
      </c>
      <c r="BH71">
        <v>25.7</v>
      </c>
      <c r="BI71">
        <v>50.1</v>
      </c>
      <c r="BJ71">
        <v>5.33</v>
      </c>
      <c r="BK71">
        <v>17.7</v>
      </c>
      <c r="BL71">
        <v>2.13</v>
      </c>
      <c r="BM71">
        <v>0.61799999999999999</v>
      </c>
      <c r="BN71">
        <v>1.07</v>
      </c>
      <c r="BO71">
        <v>0.1</v>
      </c>
      <c r="BP71">
        <v>0.45</v>
      </c>
      <c r="BQ71">
        <v>7.0000000000000007E-2</v>
      </c>
      <c r="BR71">
        <v>0.2</v>
      </c>
      <c r="BS71">
        <v>3.1E-2</v>
      </c>
      <c r="BT71">
        <v>0.2</v>
      </c>
      <c r="BU71">
        <v>3.1E-2</v>
      </c>
      <c r="BV71">
        <v>2.1</v>
      </c>
      <c r="BW71">
        <v>0.22</v>
      </c>
      <c r="BX71">
        <v>4.8</v>
      </c>
      <c r="BY71">
        <v>0.17</v>
      </c>
      <c r="BZ71">
        <v>14</v>
      </c>
      <c r="CA71">
        <v>3.67</v>
      </c>
      <c r="CB71">
        <v>0.92</v>
      </c>
      <c r="CC71">
        <v>2.25</v>
      </c>
      <c r="CD71" s="2">
        <v>1.45</v>
      </c>
      <c r="CE71">
        <v>99.47</v>
      </c>
      <c r="CF71">
        <v>0.1</v>
      </c>
      <c r="CG71">
        <v>0.03</v>
      </c>
      <c r="CH71">
        <v>0.01</v>
      </c>
      <c r="CI71">
        <v>0.05</v>
      </c>
      <c r="CJ71">
        <v>0.01</v>
      </c>
      <c r="CK71">
        <v>0.5</v>
      </c>
      <c r="CL71">
        <v>0.1</v>
      </c>
      <c r="CM71">
        <v>3.5</v>
      </c>
      <c r="CN71">
        <v>13</v>
      </c>
      <c r="CO71">
        <v>0.9</v>
      </c>
      <c r="CP71">
        <v>0.1</v>
      </c>
      <c r="CQ71">
        <v>52</v>
      </c>
      <c r="CR71">
        <v>8</v>
      </c>
      <c r="CS71">
        <v>195</v>
      </c>
      <c r="CT71">
        <v>0.5</v>
      </c>
      <c r="CU71">
        <v>16</v>
      </c>
      <c r="CV71">
        <v>65.3</v>
      </c>
    </row>
    <row r="72" spans="1:100" x14ac:dyDescent="0.25">
      <c r="A72" t="s">
        <v>333</v>
      </c>
      <c r="B72" t="s">
        <v>334</v>
      </c>
      <c r="C72" s="1" t="str">
        <f t="shared" si="28"/>
        <v>22:0011</v>
      </c>
      <c r="D72" s="1" t="str">
        <f>HYPERLINK("http://geochem.nrcan.gc.ca/cdogs/content/svy/svy_e.htm", "")</f>
        <v/>
      </c>
      <c r="G72" s="1" t="str">
        <f>HYPERLINK("http://geochem.nrcan.gc.ca/cdogs/content/cr_/cr_00218_e.htm", "218")</f>
        <v>218</v>
      </c>
      <c r="J72" t="s">
        <v>124</v>
      </c>
      <c r="K72" t="s">
        <v>125</v>
      </c>
      <c r="P72">
        <v>4</v>
      </c>
      <c r="Q72">
        <v>1.02</v>
      </c>
      <c r="R72">
        <v>0.1</v>
      </c>
      <c r="S72">
        <v>37.799999999999997</v>
      </c>
      <c r="T72">
        <v>0.27</v>
      </c>
      <c r="U72">
        <v>5.0000000000000001E-3</v>
      </c>
      <c r="V72">
        <v>20.2</v>
      </c>
      <c r="W72">
        <v>686</v>
      </c>
      <c r="X72">
        <v>17.190000000000001</v>
      </c>
      <c r="Y72">
        <v>0.72</v>
      </c>
      <c r="AA72">
        <v>25.54</v>
      </c>
      <c r="AB72">
        <v>0.33</v>
      </c>
      <c r="AC72">
        <v>1.9E-2</v>
      </c>
      <c r="AD72">
        <v>0.16</v>
      </c>
      <c r="AE72">
        <v>2.4E-2</v>
      </c>
      <c r="AF72">
        <v>7.0000000000000007E-2</v>
      </c>
      <c r="AG72">
        <v>0.03</v>
      </c>
      <c r="AH72">
        <v>0.04</v>
      </c>
      <c r="AI72" s="2">
        <v>26.89</v>
      </c>
      <c r="AJ72">
        <v>93.48</v>
      </c>
      <c r="AK72">
        <v>0.5</v>
      </c>
      <c r="AL72">
        <v>0.5</v>
      </c>
      <c r="AM72">
        <v>42</v>
      </c>
      <c r="AN72">
        <v>30</v>
      </c>
      <c r="AO72">
        <v>358</v>
      </c>
      <c r="AP72">
        <v>30</v>
      </c>
      <c r="AR72">
        <v>2</v>
      </c>
      <c r="AS72">
        <v>0.25</v>
      </c>
      <c r="AT72">
        <v>34</v>
      </c>
      <c r="AU72">
        <v>0.5</v>
      </c>
      <c r="AV72">
        <v>7</v>
      </c>
      <c r="AW72">
        <v>1.8</v>
      </c>
      <c r="AX72">
        <v>5</v>
      </c>
      <c r="AY72">
        <v>0.1</v>
      </c>
      <c r="AZ72">
        <v>22</v>
      </c>
      <c r="BA72">
        <v>0.5</v>
      </c>
      <c r="BB72">
        <v>0.3</v>
      </c>
      <c r="BC72">
        <v>5</v>
      </c>
      <c r="BD72">
        <v>9.8000000000000007</v>
      </c>
      <c r="BE72">
        <v>0.2</v>
      </c>
      <c r="BF72">
        <v>9</v>
      </c>
      <c r="BG72">
        <v>4.2</v>
      </c>
      <c r="BH72">
        <v>2.02</v>
      </c>
      <c r="BI72">
        <v>3.78</v>
      </c>
      <c r="BJ72">
        <v>0.49</v>
      </c>
      <c r="BK72">
        <v>1.76</v>
      </c>
      <c r="BL72">
        <v>0.4</v>
      </c>
      <c r="BM72">
        <v>0.105</v>
      </c>
      <c r="BN72">
        <v>0.4</v>
      </c>
      <c r="BO72">
        <v>0.06</v>
      </c>
      <c r="BP72">
        <v>0.33</v>
      </c>
      <c r="BQ72">
        <v>7.0000000000000007E-2</v>
      </c>
      <c r="BR72">
        <v>0.2</v>
      </c>
      <c r="BS72">
        <v>2.8000000000000001E-2</v>
      </c>
      <c r="BT72">
        <v>0.17</v>
      </c>
      <c r="BU72">
        <v>2.5000000000000001E-2</v>
      </c>
      <c r="BV72">
        <v>0.2</v>
      </c>
      <c r="BW72">
        <v>0.1</v>
      </c>
      <c r="BX72">
        <v>1.5</v>
      </c>
      <c r="BY72">
        <v>1.61</v>
      </c>
      <c r="BZ72">
        <v>204</v>
      </c>
      <c r="CA72">
        <v>0.86</v>
      </c>
      <c r="CB72">
        <v>4.12</v>
      </c>
      <c r="CC72">
        <v>48</v>
      </c>
      <c r="CD72" s="2">
        <v>24.63</v>
      </c>
      <c r="CE72">
        <v>91.22</v>
      </c>
      <c r="CF72">
        <v>191</v>
      </c>
      <c r="CG72">
        <v>5.75</v>
      </c>
      <c r="CH72">
        <v>15.1</v>
      </c>
      <c r="CI72">
        <v>3.2</v>
      </c>
      <c r="CJ72">
        <v>1.45</v>
      </c>
      <c r="CK72">
        <v>11</v>
      </c>
      <c r="CL72">
        <v>13.4</v>
      </c>
      <c r="CM72">
        <v>491</v>
      </c>
      <c r="CN72">
        <v>61</v>
      </c>
      <c r="CO72">
        <v>10000</v>
      </c>
      <c r="CP72">
        <v>1.2</v>
      </c>
      <c r="CQ72">
        <v>4</v>
      </c>
      <c r="CR72">
        <v>43</v>
      </c>
      <c r="CS72">
        <v>158</v>
      </c>
      <c r="CT72">
        <v>32</v>
      </c>
      <c r="CU72">
        <v>342</v>
      </c>
      <c r="CV72">
        <v>4280</v>
      </c>
    </row>
    <row r="73" spans="1:100" x14ac:dyDescent="0.25">
      <c r="A73" t="s">
        <v>335</v>
      </c>
      <c r="B73" t="s">
        <v>336</v>
      </c>
      <c r="C73" s="1" t="str">
        <f t="shared" si="28"/>
        <v>22:0011</v>
      </c>
      <c r="D73" s="1" t="str">
        <f t="shared" ref="D73:D78" si="32">HYPERLINK("http://geochem.nrcan.gc.ca/cdogs/content/svy/svy220008_e.htm", "22:0008")</f>
        <v>22:0008</v>
      </c>
      <c r="E73" t="s">
        <v>337</v>
      </c>
      <c r="F73" t="s">
        <v>338</v>
      </c>
      <c r="H73">
        <v>63.041564999999999</v>
      </c>
      <c r="I73">
        <v>-92.1974096</v>
      </c>
      <c r="J73" s="1" t="str">
        <f t="shared" ref="J73:J78" si="33">HYPERLINK("http://geochem.nrcan.gc.ca/cdogs/content/kwd/kwd020033_e.htm", "Whole")</f>
        <v>Whole</v>
      </c>
      <c r="K73" s="1" t="str">
        <f t="shared" ref="K73:K78" si="34">HYPERLINK("http://geochem.nrcan.gc.ca/cdogs/content/kwd/kwd080069_e.htm", "Rock crushing (ActLabs RX1)")</f>
        <v>Rock crushing (ActLabs RX1)</v>
      </c>
      <c r="L73">
        <v>658213</v>
      </c>
      <c r="M73">
        <v>2.5</v>
      </c>
      <c r="P73">
        <v>42</v>
      </c>
      <c r="Q73">
        <v>1.07</v>
      </c>
      <c r="R73">
        <v>0.13</v>
      </c>
      <c r="S73">
        <v>0.06</v>
      </c>
      <c r="T73">
        <v>0.19</v>
      </c>
      <c r="U73">
        <v>5.0000000000000001E-3</v>
      </c>
      <c r="V73">
        <v>5.9</v>
      </c>
      <c r="W73">
        <v>2.5</v>
      </c>
      <c r="X73">
        <v>59.06</v>
      </c>
      <c r="Y73">
        <v>19.059999999999999</v>
      </c>
      <c r="AA73">
        <v>0.89</v>
      </c>
      <c r="AB73">
        <v>3.91</v>
      </c>
      <c r="AC73">
        <v>6.6000000000000003E-2</v>
      </c>
      <c r="AD73">
        <v>0.54</v>
      </c>
      <c r="AE73">
        <v>0.75600000000000001</v>
      </c>
      <c r="AF73">
        <v>2.42</v>
      </c>
      <c r="AG73">
        <v>2.84</v>
      </c>
      <c r="AH73">
        <v>0.13</v>
      </c>
      <c r="AI73" s="2">
        <v>3.81</v>
      </c>
      <c r="AJ73">
        <v>100.1</v>
      </c>
      <c r="AK73">
        <v>21</v>
      </c>
      <c r="AL73">
        <v>2</v>
      </c>
      <c r="AM73">
        <v>167</v>
      </c>
      <c r="AN73">
        <v>190</v>
      </c>
      <c r="AO73">
        <v>25</v>
      </c>
      <c r="AP73">
        <v>110</v>
      </c>
      <c r="AQ73">
        <v>60</v>
      </c>
      <c r="AR73">
        <v>24</v>
      </c>
      <c r="AS73">
        <v>1.3</v>
      </c>
      <c r="AT73">
        <v>37</v>
      </c>
      <c r="AU73">
        <v>78</v>
      </c>
      <c r="AV73">
        <v>162</v>
      </c>
      <c r="AW73">
        <v>14.5</v>
      </c>
      <c r="AX73">
        <v>119</v>
      </c>
      <c r="AY73">
        <v>6</v>
      </c>
      <c r="AZ73">
        <v>1</v>
      </c>
      <c r="BA73">
        <v>0.6</v>
      </c>
      <c r="BB73">
        <v>0.05</v>
      </c>
      <c r="BC73">
        <v>0.5</v>
      </c>
      <c r="BD73">
        <v>0.1</v>
      </c>
      <c r="BE73">
        <v>1.9</v>
      </c>
      <c r="BF73">
        <v>668</v>
      </c>
      <c r="BG73">
        <v>0.2</v>
      </c>
      <c r="BH73">
        <v>27.5</v>
      </c>
      <c r="BI73">
        <v>56.1</v>
      </c>
      <c r="BJ73">
        <v>6.73</v>
      </c>
      <c r="BK73">
        <v>24.9</v>
      </c>
      <c r="BL73">
        <v>4.49</v>
      </c>
      <c r="BM73">
        <v>1.06</v>
      </c>
      <c r="BN73">
        <v>3.13</v>
      </c>
      <c r="BO73">
        <v>0.49</v>
      </c>
      <c r="BP73">
        <v>2.8</v>
      </c>
      <c r="BQ73">
        <v>0.57999999999999996</v>
      </c>
      <c r="BR73">
        <v>1.73</v>
      </c>
      <c r="BS73">
        <v>0.26600000000000001</v>
      </c>
      <c r="BT73">
        <v>1.63</v>
      </c>
      <c r="BU73">
        <v>0.25700000000000001</v>
      </c>
      <c r="BV73">
        <v>2.8</v>
      </c>
      <c r="BW73">
        <v>0.56000000000000005</v>
      </c>
      <c r="BX73">
        <v>2</v>
      </c>
      <c r="BY73">
        <v>0.7</v>
      </c>
      <c r="BZ73">
        <v>6</v>
      </c>
      <c r="CA73">
        <v>4.32</v>
      </c>
      <c r="CB73">
        <v>1.63</v>
      </c>
      <c r="CC73">
        <v>7.46</v>
      </c>
      <c r="CD73" s="2">
        <v>3.15</v>
      </c>
      <c r="CE73">
        <v>99.39</v>
      </c>
      <c r="CF73">
        <v>52.5</v>
      </c>
      <c r="CG73">
        <v>0.21</v>
      </c>
      <c r="CH73">
        <v>0.16</v>
      </c>
      <c r="CI73">
        <v>0.05</v>
      </c>
      <c r="CJ73">
        <v>0.01</v>
      </c>
      <c r="CK73">
        <v>1</v>
      </c>
      <c r="CL73">
        <v>0.1</v>
      </c>
      <c r="CM73">
        <v>24.5</v>
      </c>
      <c r="CN73">
        <v>100</v>
      </c>
      <c r="CO73">
        <v>62.6</v>
      </c>
      <c r="CP73">
        <v>0.1</v>
      </c>
      <c r="CQ73">
        <v>48</v>
      </c>
      <c r="CR73">
        <v>113</v>
      </c>
      <c r="CS73">
        <v>437</v>
      </c>
      <c r="CT73">
        <v>0.5</v>
      </c>
      <c r="CU73">
        <v>6</v>
      </c>
      <c r="CV73">
        <v>106</v>
      </c>
    </row>
    <row r="74" spans="1:100" x14ac:dyDescent="0.25">
      <c r="A74" t="s">
        <v>339</v>
      </c>
      <c r="B74" t="s">
        <v>340</v>
      </c>
      <c r="C74" s="1" t="str">
        <f t="shared" si="28"/>
        <v>22:0011</v>
      </c>
      <c r="D74" s="1" t="str">
        <f t="shared" si="32"/>
        <v>22:0008</v>
      </c>
      <c r="E74" t="s">
        <v>341</v>
      </c>
      <c r="F74" t="s">
        <v>342</v>
      </c>
      <c r="H74">
        <v>63.048465</v>
      </c>
      <c r="I74">
        <v>-92.190581300000005</v>
      </c>
      <c r="J74" s="1" t="str">
        <f t="shared" si="33"/>
        <v>Whole</v>
      </c>
      <c r="K74" s="1" t="str">
        <f t="shared" si="34"/>
        <v>Rock crushing (ActLabs RX1)</v>
      </c>
      <c r="L74">
        <v>658214</v>
      </c>
      <c r="M74">
        <v>8</v>
      </c>
      <c r="P74">
        <v>6</v>
      </c>
      <c r="Q74">
        <v>1.01</v>
      </c>
      <c r="R74">
        <v>1.2</v>
      </c>
      <c r="S74">
        <v>0.01</v>
      </c>
      <c r="T74">
        <v>4.29</v>
      </c>
      <c r="U74">
        <v>5.0000000000000001E-3</v>
      </c>
      <c r="V74">
        <v>7.5</v>
      </c>
      <c r="W74">
        <v>2.5</v>
      </c>
      <c r="X74">
        <v>48.31</v>
      </c>
      <c r="Y74">
        <v>14.12</v>
      </c>
      <c r="AA74">
        <v>1.28</v>
      </c>
      <c r="AB74">
        <v>7</v>
      </c>
      <c r="AC74">
        <v>0.13900000000000001</v>
      </c>
      <c r="AD74">
        <v>8.74</v>
      </c>
      <c r="AE74">
        <v>0.70399999999999996</v>
      </c>
      <c r="AF74">
        <v>3.43</v>
      </c>
      <c r="AG74">
        <v>0.45</v>
      </c>
      <c r="AH74">
        <v>0.18</v>
      </c>
      <c r="AI74" s="2">
        <v>7.35</v>
      </c>
      <c r="AJ74">
        <v>100</v>
      </c>
      <c r="AK74">
        <v>27</v>
      </c>
      <c r="AL74">
        <v>0.5</v>
      </c>
      <c r="AM74">
        <v>203</v>
      </c>
      <c r="AN74">
        <v>280</v>
      </c>
      <c r="AO74">
        <v>37</v>
      </c>
      <c r="AP74">
        <v>120</v>
      </c>
      <c r="AQ74">
        <v>50</v>
      </c>
      <c r="AR74">
        <v>14</v>
      </c>
      <c r="AS74">
        <v>1.9</v>
      </c>
      <c r="AT74">
        <v>5</v>
      </c>
      <c r="AU74">
        <v>16</v>
      </c>
      <c r="AV74">
        <v>141</v>
      </c>
      <c r="AW74">
        <v>13</v>
      </c>
      <c r="AX74">
        <v>59</v>
      </c>
      <c r="AY74">
        <v>1.7</v>
      </c>
      <c r="AZ74">
        <v>1</v>
      </c>
      <c r="BA74">
        <v>0.25</v>
      </c>
      <c r="BB74">
        <v>0.05</v>
      </c>
      <c r="BC74">
        <v>0.5</v>
      </c>
      <c r="BD74">
        <v>0.1</v>
      </c>
      <c r="BE74">
        <v>1.2</v>
      </c>
      <c r="BF74">
        <v>132</v>
      </c>
      <c r="BG74">
        <v>0.05</v>
      </c>
      <c r="BH74">
        <v>11.4</v>
      </c>
      <c r="BI74">
        <v>27</v>
      </c>
      <c r="BJ74">
        <v>3.74</v>
      </c>
      <c r="BK74">
        <v>15.7</v>
      </c>
      <c r="BL74">
        <v>3.33</v>
      </c>
      <c r="BM74">
        <v>0.98699999999999999</v>
      </c>
      <c r="BN74">
        <v>2.86</v>
      </c>
      <c r="BO74">
        <v>0.45</v>
      </c>
      <c r="BP74">
        <v>2.58</v>
      </c>
      <c r="BQ74">
        <v>0.5</v>
      </c>
      <c r="BR74">
        <v>1.46</v>
      </c>
      <c r="BS74">
        <v>0.221</v>
      </c>
      <c r="BT74">
        <v>1.4</v>
      </c>
      <c r="BU74">
        <v>0.20599999999999999</v>
      </c>
      <c r="BV74">
        <v>1.5</v>
      </c>
      <c r="BW74">
        <v>0.19</v>
      </c>
      <c r="BX74">
        <v>0.25</v>
      </c>
      <c r="BY74">
        <v>0.24</v>
      </c>
      <c r="BZ74">
        <v>2.5</v>
      </c>
      <c r="CA74">
        <v>1.39</v>
      </c>
      <c r="CB74">
        <v>0.38</v>
      </c>
      <c r="CC74">
        <v>9.6199999999999992</v>
      </c>
      <c r="CD74" s="2">
        <v>6.51</v>
      </c>
      <c r="CE74">
        <v>99.21</v>
      </c>
      <c r="CF74">
        <v>7.9</v>
      </c>
      <c r="CG74">
        <v>0.03</v>
      </c>
      <c r="CH74">
        <v>0.06</v>
      </c>
      <c r="CI74">
        <v>0.05</v>
      </c>
      <c r="CJ74">
        <v>0.01</v>
      </c>
      <c r="CK74">
        <v>0.5</v>
      </c>
      <c r="CL74">
        <v>0.1</v>
      </c>
      <c r="CM74">
        <v>37.700000000000003</v>
      </c>
      <c r="CN74">
        <v>228</v>
      </c>
      <c r="CO74">
        <v>49.8</v>
      </c>
      <c r="CP74">
        <v>0.1</v>
      </c>
      <c r="CQ74">
        <v>34</v>
      </c>
      <c r="CR74">
        <v>117</v>
      </c>
      <c r="CS74">
        <v>969</v>
      </c>
      <c r="CT74">
        <v>0.5</v>
      </c>
      <c r="CU74">
        <v>4</v>
      </c>
      <c r="CV74">
        <v>77.400000000000006</v>
      </c>
    </row>
    <row r="75" spans="1:100" x14ac:dyDescent="0.25">
      <c r="A75" t="s">
        <v>343</v>
      </c>
      <c r="B75" t="s">
        <v>344</v>
      </c>
      <c r="C75" s="1" t="str">
        <f t="shared" si="28"/>
        <v>22:0011</v>
      </c>
      <c r="D75" s="1" t="str">
        <f t="shared" si="32"/>
        <v>22:0008</v>
      </c>
      <c r="E75" t="s">
        <v>345</v>
      </c>
      <c r="F75" t="s">
        <v>346</v>
      </c>
      <c r="H75">
        <v>63.050330000000002</v>
      </c>
      <c r="I75">
        <v>-92.184356399999999</v>
      </c>
      <c r="J75" s="1" t="str">
        <f t="shared" si="33"/>
        <v>Whole</v>
      </c>
      <c r="K75" s="1" t="str">
        <f t="shared" si="34"/>
        <v>Rock crushing (ActLabs RX1)</v>
      </c>
      <c r="L75">
        <v>658215</v>
      </c>
      <c r="M75">
        <v>5</v>
      </c>
      <c r="P75">
        <v>0.5</v>
      </c>
      <c r="Q75">
        <v>1.02</v>
      </c>
      <c r="R75">
        <v>4.9800000000000004</v>
      </c>
      <c r="S75">
        <v>0.02</v>
      </c>
      <c r="T75">
        <v>17.100000000000001</v>
      </c>
      <c r="U75">
        <v>5.0000000000000001E-3</v>
      </c>
      <c r="V75">
        <v>8.8000000000000007</v>
      </c>
      <c r="W75">
        <v>10</v>
      </c>
      <c r="X75">
        <v>39.049999999999997</v>
      </c>
      <c r="Y75">
        <v>6.34</v>
      </c>
      <c r="AA75">
        <v>0.43</v>
      </c>
      <c r="AB75">
        <v>9.34</v>
      </c>
      <c r="AC75">
        <v>0.16</v>
      </c>
      <c r="AD75">
        <v>12.2</v>
      </c>
      <c r="AE75">
        <v>0.624</v>
      </c>
      <c r="AF75">
        <v>1.1399999999999999</v>
      </c>
      <c r="AG75">
        <v>0.72</v>
      </c>
      <c r="AH75">
        <v>0.03</v>
      </c>
      <c r="AI75" s="2">
        <v>19.32</v>
      </c>
      <c r="AJ75">
        <v>99.13</v>
      </c>
      <c r="AK75">
        <v>39</v>
      </c>
      <c r="AL75">
        <v>1</v>
      </c>
      <c r="AM75">
        <v>202</v>
      </c>
      <c r="AN75">
        <v>880</v>
      </c>
      <c r="AO75">
        <v>48</v>
      </c>
      <c r="AP75">
        <v>200</v>
      </c>
      <c r="AQ75">
        <v>80</v>
      </c>
      <c r="AR75">
        <v>9</v>
      </c>
      <c r="AS75">
        <v>1.7</v>
      </c>
      <c r="AT75">
        <v>127</v>
      </c>
      <c r="AU75">
        <v>26</v>
      </c>
      <c r="AV75">
        <v>127</v>
      </c>
      <c r="AW75">
        <v>9.1999999999999993</v>
      </c>
      <c r="AX75">
        <v>30</v>
      </c>
      <c r="AY75">
        <v>0.4</v>
      </c>
      <c r="AZ75">
        <v>1</v>
      </c>
      <c r="BA75">
        <v>0.25</v>
      </c>
      <c r="BB75">
        <v>0.05</v>
      </c>
      <c r="BC75">
        <v>0.5</v>
      </c>
      <c r="BD75">
        <v>0.1</v>
      </c>
      <c r="BE75">
        <v>2.6</v>
      </c>
      <c r="BF75">
        <v>201</v>
      </c>
      <c r="BG75">
        <v>0.05</v>
      </c>
      <c r="BH75">
        <v>2.2999999999999998</v>
      </c>
      <c r="BI75">
        <v>5.85</v>
      </c>
      <c r="BJ75">
        <v>0.93</v>
      </c>
      <c r="BK75">
        <v>4.8</v>
      </c>
      <c r="BL75">
        <v>1.46</v>
      </c>
      <c r="BM75">
        <v>0.57499999999999996</v>
      </c>
      <c r="BN75">
        <v>1.76</v>
      </c>
      <c r="BO75">
        <v>0.32</v>
      </c>
      <c r="BP75">
        <v>1.89</v>
      </c>
      <c r="BQ75">
        <v>0.37</v>
      </c>
      <c r="BR75">
        <v>1.06</v>
      </c>
      <c r="BS75">
        <v>0.155</v>
      </c>
      <c r="BT75">
        <v>0.97</v>
      </c>
      <c r="BU75">
        <v>0.14000000000000001</v>
      </c>
      <c r="BV75">
        <v>0.8</v>
      </c>
      <c r="BW75">
        <v>0.2</v>
      </c>
      <c r="BX75">
        <v>0.25</v>
      </c>
      <c r="BY75">
        <v>0.37</v>
      </c>
      <c r="BZ75">
        <v>2.5</v>
      </c>
      <c r="CA75">
        <v>0.23</v>
      </c>
      <c r="CB75">
        <v>0.1</v>
      </c>
      <c r="CC75">
        <v>10.210000000000001</v>
      </c>
      <c r="CD75" s="2">
        <v>18.329999999999998</v>
      </c>
      <c r="CE75">
        <v>98.14</v>
      </c>
      <c r="CF75">
        <v>183</v>
      </c>
      <c r="CG75">
        <v>0.05</v>
      </c>
      <c r="CH75">
        <v>0.17</v>
      </c>
      <c r="CI75">
        <v>0.1</v>
      </c>
      <c r="CJ75">
        <v>0.01</v>
      </c>
      <c r="CK75">
        <v>0.5</v>
      </c>
      <c r="CL75">
        <v>0.1</v>
      </c>
      <c r="CM75">
        <v>48.6</v>
      </c>
      <c r="CN75">
        <v>633</v>
      </c>
      <c r="CO75">
        <v>88.5</v>
      </c>
      <c r="CP75">
        <v>0.1</v>
      </c>
      <c r="CQ75">
        <v>31</v>
      </c>
      <c r="CR75">
        <v>204</v>
      </c>
      <c r="CS75">
        <v>1120</v>
      </c>
      <c r="CT75">
        <v>0.5</v>
      </c>
      <c r="CU75">
        <v>4</v>
      </c>
      <c r="CV75">
        <v>88.9</v>
      </c>
    </row>
    <row r="76" spans="1:100" x14ac:dyDescent="0.25">
      <c r="A76" t="s">
        <v>347</v>
      </c>
      <c r="B76" t="s">
        <v>348</v>
      </c>
      <c r="C76" s="1" t="str">
        <f t="shared" si="28"/>
        <v>22:0011</v>
      </c>
      <c r="D76" s="1" t="str">
        <f t="shared" si="32"/>
        <v>22:0008</v>
      </c>
      <c r="E76" t="s">
        <v>349</v>
      </c>
      <c r="F76" t="s">
        <v>350</v>
      </c>
      <c r="H76">
        <v>63.050603299999999</v>
      </c>
      <c r="I76">
        <v>-92.180362900000006</v>
      </c>
      <c r="J76" s="1" t="str">
        <f t="shared" si="33"/>
        <v>Whole</v>
      </c>
      <c r="K76" s="1" t="str">
        <f t="shared" si="34"/>
        <v>Rock crushing (ActLabs RX1)</v>
      </c>
      <c r="L76">
        <v>658216</v>
      </c>
      <c r="M76">
        <v>7</v>
      </c>
      <c r="P76">
        <v>3</v>
      </c>
      <c r="Q76">
        <v>1.06</v>
      </c>
      <c r="R76">
        <v>0.03</v>
      </c>
      <c r="S76">
        <v>2.8</v>
      </c>
      <c r="T76">
        <v>0.09</v>
      </c>
      <c r="U76">
        <v>5.0000000000000001E-3</v>
      </c>
      <c r="V76">
        <v>7.1</v>
      </c>
      <c r="W76">
        <v>20</v>
      </c>
      <c r="X76">
        <v>78</v>
      </c>
      <c r="Y76">
        <v>2.08</v>
      </c>
      <c r="AA76">
        <v>4.8499999999999996</v>
      </c>
      <c r="AB76">
        <v>1.39</v>
      </c>
      <c r="AC76">
        <v>6.9000000000000006E-2</v>
      </c>
      <c r="AD76">
        <v>1.29</v>
      </c>
      <c r="AE76">
        <v>9.8000000000000004E-2</v>
      </c>
      <c r="AF76">
        <v>0.84</v>
      </c>
      <c r="AG76">
        <v>0.06</v>
      </c>
      <c r="AH76">
        <v>0.1</v>
      </c>
      <c r="AI76" s="2">
        <v>4.18</v>
      </c>
      <c r="AJ76">
        <v>100.8</v>
      </c>
      <c r="AK76">
        <v>5</v>
      </c>
      <c r="AL76">
        <v>0.5</v>
      </c>
      <c r="AM76">
        <v>31</v>
      </c>
      <c r="AN76">
        <v>40</v>
      </c>
      <c r="AO76">
        <v>32</v>
      </c>
      <c r="AP76">
        <v>30</v>
      </c>
      <c r="AQ76">
        <v>350</v>
      </c>
      <c r="AR76">
        <v>6</v>
      </c>
      <c r="AS76">
        <v>3.2</v>
      </c>
      <c r="AT76">
        <v>2.5</v>
      </c>
      <c r="AU76">
        <v>1</v>
      </c>
      <c r="AV76">
        <v>24</v>
      </c>
      <c r="AW76">
        <v>2.8</v>
      </c>
      <c r="AX76">
        <v>26</v>
      </c>
      <c r="AY76">
        <v>0.1</v>
      </c>
      <c r="AZ76">
        <v>5</v>
      </c>
      <c r="BA76">
        <v>0.25</v>
      </c>
      <c r="BB76">
        <v>0.05</v>
      </c>
      <c r="BC76">
        <v>7</v>
      </c>
      <c r="BD76">
        <v>0.1</v>
      </c>
      <c r="BE76">
        <v>0.05</v>
      </c>
      <c r="BF76">
        <v>30</v>
      </c>
      <c r="BG76">
        <v>0.3</v>
      </c>
      <c r="BH76">
        <v>1.52</v>
      </c>
      <c r="BI76">
        <v>3.5</v>
      </c>
      <c r="BJ76">
        <v>0.45</v>
      </c>
      <c r="BK76">
        <v>1.86</v>
      </c>
      <c r="BL76">
        <v>0.52</v>
      </c>
      <c r="BM76">
        <v>0.32300000000000001</v>
      </c>
      <c r="BN76">
        <v>0.46</v>
      </c>
      <c r="BO76">
        <v>0.08</v>
      </c>
      <c r="BP76">
        <v>0.53</v>
      </c>
      <c r="BQ76">
        <v>0.11</v>
      </c>
      <c r="BR76">
        <v>0.33</v>
      </c>
      <c r="BS76">
        <v>5.2999999999999999E-2</v>
      </c>
      <c r="BT76">
        <v>0.4</v>
      </c>
      <c r="BU76">
        <v>7.0000000000000007E-2</v>
      </c>
      <c r="BV76">
        <v>0.6</v>
      </c>
      <c r="BW76">
        <v>0.15</v>
      </c>
      <c r="BX76">
        <v>0.25</v>
      </c>
      <c r="BY76">
        <v>2.5000000000000001E-2</v>
      </c>
      <c r="BZ76">
        <v>7</v>
      </c>
      <c r="CA76">
        <v>0.9</v>
      </c>
      <c r="CB76">
        <v>0.41</v>
      </c>
      <c r="CC76">
        <v>12.74</v>
      </c>
      <c r="CD76" s="2">
        <v>3.38</v>
      </c>
      <c r="CE76">
        <v>100.1</v>
      </c>
      <c r="CF76">
        <v>3.6</v>
      </c>
      <c r="CG76">
        <v>0.28000000000000003</v>
      </c>
      <c r="CH76">
        <v>0.05</v>
      </c>
      <c r="CI76">
        <v>10.9</v>
      </c>
      <c r="CJ76">
        <v>1.71</v>
      </c>
      <c r="CK76">
        <v>0.5</v>
      </c>
      <c r="CL76">
        <v>1.4</v>
      </c>
      <c r="CM76">
        <v>30.9</v>
      </c>
      <c r="CN76">
        <v>34</v>
      </c>
      <c r="CO76">
        <v>445</v>
      </c>
      <c r="CP76">
        <v>0.1</v>
      </c>
      <c r="CQ76">
        <v>1</v>
      </c>
      <c r="CR76">
        <v>33</v>
      </c>
      <c r="CS76">
        <v>451</v>
      </c>
      <c r="CT76">
        <v>7</v>
      </c>
      <c r="CU76">
        <v>10</v>
      </c>
      <c r="CV76">
        <v>493</v>
      </c>
    </row>
    <row r="77" spans="1:100" x14ac:dyDescent="0.25">
      <c r="A77" t="s">
        <v>351</v>
      </c>
      <c r="B77" t="s">
        <v>352</v>
      </c>
      <c r="C77" s="1" t="str">
        <f t="shared" si="28"/>
        <v>22:0011</v>
      </c>
      <c r="D77" s="1" t="str">
        <f t="shared" si="32"/>
        <v>22:0008</v>
      </c>
      <c r="E77" t="s">
        <v>353</v>
      </c>
      <c r="F77" t="s">
        <v>354</v>
      </c>
      <c r="H77">
        <v>63.051571699999997</v>
      </c>
      <c r="I77">
        <v>-92.172933</v>
      </c>
      <c r="J77" s="1" t="str">
        <f t="shared" si="33"/>
        <v>Whole</v>
      </c>
      <c r="K77" s="1" t="str">
        <f t="shared" si="34"/>
        <v>Rock crushing (ActLabs RX1)</v>
      </c>
      <c r="L77">
        <v>658217</v>
      </c>
      <c r="M77">
        <v>2.5</v>
      </c>
      <c r="P77">
        <v>6</v>
      </c>
      <c r="Q77">
        <v>1.05</v>
      </c>
      <c r="R77">
        <v>0.03</v>
      </c>
      <c r="S77">
        <v>0.04</v>
      </c>
      <c r="T77">
        <v>0.11</v>
      </c>
      <c r="U77">
        <v>5.0000000000000001E-3</v>
      </c>
      <c r="V77">
        <v>8.1</v>
      </c>
      <c r="W77">
        <v>2.5</v>
      </c>
      <c r="X77">
        <v>47.76</v>
      </c>
      <c r="Y77">
        <v>14.97</v>
      </c>
      <c r="AA77">
        <v>3.43</v>
      </c>
      <c r="AB77">
        <v>6.44</v>
      </c>
      <c r="AC77">
        <v>0.24</v>
      </c>
      <c r="AD77">
        <v>15.47</v>
      </c>
      <c r="AE77">
        <v>0.90300000000000002</v>
      </c>
      <c r="AF77">
        <v>1.32</v>
      </c>
      <c r="AG77">
        <v>0.19</v>
      </c>
      <c r="AH77">
        <v>0.06</v>
      </c>
      <c r="AI77" s="2">
        <v>1.0900000000000001</v>
      </c>
      <c r="AJ77">
        <v>100.9</v>
      </c>
      <c r="AK77">
        <v>41</v>
      </c>
      <c r="AL77">
        <v>2</v>
      </c>
      <c r="AM77">
        <v>288</v>
      </c>
      <c r="AN77">
        <v>310</v>
      </c>
      <c r="AO77">
        <v>47</v>
      </c>
      <c r="AP77">
        <v>140</v>
      </c>
      <c r="AQ77">
        <v>60</v>
      </c>
      <c r="AR77">
        <v>16</v>
      </c>
      <c r="AS77">
        <v>2.1</v>
      </c>
      <c r="AT77">
        <v>13</v>
      </c>
      <c r="AU77">
        <v>2</v>
      </c>
      <c r="AV77">
        <v>129</v>
      </c>
      <c r="AW77">
        <v>16.8</v>
      </c>
      <c r="AX77">
        <v>46</v>
      </c>
      <c r="AY77">
        <v>0.7</v>
      </c>
      <c r="AZ77">
        <v>1</v>
      </c>
      <c r="BA77">
        <v>0.25</v>
      </c>
      <c r="BB77">
        <v>0.05</v>
      </c>
      <c r="BC77">
        <v>0.5</v>
      </c>
      <c r="BD77">
        <v>0.1</v>
      </c>
      <c r="BE77">
        <v>0.05</v>
      </c>
      <c r="BF77">
        <v>17</v>
      </c>
      <c r="BG77">
        <v>0.2</v>
      </c>
      <c r="BH77">
        <v>2.34</v>
      </c>
      <c r="BI77">
        <v>6.57</v>
      </c>
      <c r="BJ77">
        <v>1.08</v>
      </c>
      <c r="BK77">
        <v>5.76</v>
      </c>
      <c r="BL77">
        <v>1.95</v>
      </c>
      <c r="BM77">
        <v>0.80300000000000005</v>
      </c>
      <c r="BN77">
        <v>2.63</v>
      </c>
      <c r="BO77">
        <v>0.47</v>
      </c>
      <c r="BP77">
        <v>3.15</v>
      </c>
      <c r="BQ77">
        <v>0.68</v>
      </c>
      <c r="BR77">
        <v>2.0499999999999998</v>
      </c>
      <c r="BS77">
        <v>0.316</v>
      </c>
      <c r="BT77">
        <v>2.0499999999999998</v>
      </c>
      <c r="BU77">
        <v>0.309</v>
      </c>
      <c r="BV77">
        <v>1.3</v>
      </c>
      <c r="BW77">
        <v>0.19</v>
      </c>
      <c r="BX77">
        <v>0.25</v>
      </c>
      <c r="BY77">
        <v>2.5000000000000001E-2</v>
      </c>
      <c r="BZ77">
        <v>2.5</v>
      </c>
      <c r="CA77">
        <v>0.18</v>
      </c>
      <c r="CB77">
        <v>0.09</v>
      </c>
      <c r="CC77">
        <v>12.44</v>
      </c>
      <c r="CD77" s="2">
        <v>0.18</v>
      </c>
      <c r="CE77">
        <v>99.98</v>
      </c>
      <c r="CF77">
        <v>14</v>
      </c>
      <c r="CG77">
        <v>7.0000000000000007E-2</v>
      </c>
      <c r="CH77">
        <v>0.26</v>
      </c>
      <c r="CI77">
        <v>0.3</v>
      </c>
      <c r="CJ77">
        <v>0.01</v>
      </c>
      <c r="CK77">
        <v>0.5</v>
      </c>
      <c r="CL77">
        <v>0.1</v>
      </c>
      <c r="CM77">
        <v>50.5</v>
      </c>
      <c r="CN77">
        <v>207</v>
      </c>
      <c r="CO77">
        <v>65.5</v>
      </c>
      <c r="CP77">
        <v>0.1</v>
      </c>
      <c r="CQ77">
        <v>6</v>
      </c>
      <c r="CR77">
        <v>139</v>
      </c>
      <c r="CS77">
        <v>1660</v>
      </c>
      <c r="CT77">
        <v>0.5</v>
      </c>
      <c r="CU77">
        <v>2</v>
      </c>
      <c r="CV77">
        <v>126</v>
      </c>
    </row>
    <row r="78" spans="1:100" x14ac:dyDescent="0.25">
      <c r="A78" t="s">
        <v>355</v>
      </c>
      <c r="B78" t="s">
        <v>356</v>
      </c>
      <c r="C78" s="1" t="str">
        <f t="shared" si="28"/>
        <v>22:0011</v>
      </c>
      <c r="D78" s="1" t="str">
        <f t="shared" si="32"/>
        <v>22:0008</v>
      </c>
      <c r="E78" t="s">
        <v>357</v>
      </c>
      <c r="F78" t="s">
        <v>358</v>
      </c>
      <c r="H78">
        <v>63.054949999999998</v>
      </c>
      <c r="I78">
        <v>-92.169917999999996</v>
      </c>
      <c r="J78" s="1" t="str">
        <f t="shared" si="33"/>
        <v>Whole</v>
      </c>
      <c r="K78" s="1" t="str">
        <f t="shared" si="34"/>
        <v>Rock crushing (ActLabs RX1)</v>
      </c>
      <c r="L78">
        <v>658218</v>
      </c>
      <c r="M78">
        <v>2.5</v>
      </c>
      <c r="P78">
        <v>14</v>
      </c>
      <c r="Q78">
        <v>1.01</v>
      </c>
      <c r="R78">
        <v>0.23</v>
      </c>
      <c r="S78">
        <v>0.02</v>
      </c>
      <c r="T78">
        <v>0.87</v>
      </c>
      <c r="U78">
        <v>5.0000000000000001E-3</v>
      </c>
      <c r="V78">
        <v>1.8</v>
      </c>
      <c r="W78">
        <v>2.5</v>
      </c>
      <c r="X78">
        <v>73.34</v>
      </c>
      <c r="Y78">
        <v>14.6</v>
      </c>
      <c r="AB78">
        <v>0.36</v>
      </c>
      <c r="AC78">
        <v>3.6999999999999998E-2</v>
      </c>
      <c r="AD78">
        <v>1.94</v>
      </c>
      <c r="AE78">
        <v>0.17499999999999999</v>
      </c>
      <c r="AF78">
        <v>4.3099999999999996</v>
      </c>
      <c r="AG78">
        <v>2.76</v>
      </c>
      <c r="AH78">
        <v>0.06</v>
      </c>
      <c r="AI78" s="2">
        <v>1.58</v>
      </c>
      <c r="AJ78">
        <v>100.9</v>
      </c>
      <c r="AK78">
        <v>2</v>
      </c>
      <c r="AL78">
        <v>1</v>
      </c>
      <c r="AM78">
        <v>18</v>
      </c>
      <c r="AN78">
        <v>30</v>
      </c>
      <c r="AO78">
        <v>1</v>
      </c>
      <c r="AP78">
        <v>10</v>
      </c>
      <c r="AQ78">
        <v>5</v>
      </c>
      <c r="AR78">
        <v>20</v>
      </c>
      <c r="AS78">
        <v>0.9</v>
      </c>
      <c r="AT78">
        <v>2.5</v>
      </c>
      <c r="AU78">
        <v>84</v>
      </c>
      <c r="AV78">
        <v>329</v>
      </c>
      <c r="AW78">
        <v>8.1999999999999993</v>
      </c>
      <c r="AX78">
        <v>111</v>
      </c>
      <c r="AY78">
        <v>3.8</v>
      </c>
      <c r="AZ78">
        <v>1</v>
      </c>
      <c r="BA78">
        <v>0.25</v>
      </c>
      <c r="BB78">
        <v>0.05</v>
      </c>
      <c r="BC78">
        <v>0.5</v>
      </c>
      <c r="BD78">
        <v>0.1</v>
      </c>
      <c r="BE78">
        <v>2.1</v>
      </c>
      <c r="BF78">
        <v>829</v>
      </c>
      <c r="BG78">
        <v>0.05</v>
      </c>
      <c r="BH78">
        <v>18.600000000000001</v>
      </c>
      <c r="BI78">
        <v>34.5</v>
      </c>
      <c r="BJ78">
        <v>3.84</v>
      </c>
      <c r="BK78">
        <v>13.6</v>
      </c>
      <c r="BL78">
        <v>2.14</v>
      </c>
      <c r="BM78">
        <v>0.54100000000000004</v>
      </c>
      <c r="BN78">
        <v>1.71</v>
      </c>
      <c r="BO78">
        <v>0.25</v>
      </c>
      <c r="BP78">
        <v>1.43</v>
      </c>
      <c r="BQ78">
        <v>0.3</v>
      </c>
      <c r="BR78">
        <v>0.91</v>
      </c>
      <c r="BS78">
        <v>0.14399999999999999</v>
      </c>
      <c r="BT78">
        <v>0.96</v>
      </c>
      <c r="BU78">
        <v>0.13800000000000001</v>
      </c>
      <c r="BV78">
        <v>2.8</v>
      </c>
      <c r="BW78">
        <v>0.8</v>
      </c>
      <c r="BX78">
        <v>0.25</v>
      </c>
      <c r="BY78">
        <v>0.45</v>
      </c>
      <c r="BZ78">
        <v>10</v>
      </c>
      <c r="CA78">
        <v>4.45</v>
      </c>
      <c r="CB78">
        <v>2</v>
      </c>
      <c r="CC78">
        <v>1.72</v>
      </c>
      <c r="CD78" s="2">
        <v>1.38</v>
      </c>
      <c r="CE78">
        <v>100.7</v>
      </c>
      <c r="CF78">
        <v>0.6</v>
      </c>
      <c r="CG78">
        <v>0.03</v>
      </c>
      <c r="CH78">
        <v>0.03</v>
      </c>
      <c r="CI78">
        <v>0.05</v>
      </c>
      <c r="CJ78">
        <v>0.01</v>
      </c>
      <c r="CK78">
        <v>0.5</v>
      </c>
      <c r="CL78">
        <v>0.1</v>
      </c>
      <c r="CM78">
        <v>1.6</v>
      </c>
      <c r="CN78">
        <v>15</v>
      </c>
      <c r="CO78">
        <v>4.7</v>
      </c>
      <c r="CP78">
        <v>0.1</v>
      </c>
      <c r="CQ78">
        <v>34</v>
      </c>
      <c r="CR78">
        <v>2</v>
      </c>
      <c r="CS78">
        <v>252</v>
      </c>
      <c r="CT78">
        <v>2</v>
      </c>
      <c r="CU78">
        <v>12</v>
      </c>
      <c r="CV78">
        <v>56.1</v>
      </c>
    </row>
    <row r="79" spans="1:100" x14ac:dyDescent="0.25">
      <c r="A79" t="s">
        <v>359</v>
      </c>
      <c r="B79" t="s">
        <v>360</v>
      </c>
      <c r="C79" s="1" t="str">
        <f t="shared" si="28"/>
        <v>22:0011</v>
      </c>
      <c r="D79" s="1" t="str">
        <f>HYPERLINK("http://geochem.nrcan.gc.ca/cdogs/content/svy/svy_e.htm", "")</f>
        <v/>
      </c>
      <c r="G79" s="1" t="str">
        <f>HYPERLINK("http://geochem.nrcan.gc.ca/cdogs/content/cr_/cr_00218_e.htm", "218")</f>
        <v>218</v>
      </c>
      <c r="J79" t="s">
        <v>124</v>
      </c>
      <c r="K79" t="s">
        <v>125</v>
      </c>
      <c r="P79">
        <v>0.5</v>
      </c>
      <c r="Q79">
        <v>1.06</v>
      </c>
      <c r="R79">
        <v>0.1</v>
      </c>
      <c r="S79">
        <v>39.299999999999997</v>
      </c>
      <c r="T79">
        <v>0.27</v>
      </c>
      <c r="U79">
        <v>0.01</v>
      </c>
      <c r="V79">
        <v>20.3</v>
      </c>
      <c r="W79">
        <v>578</v>
      </c>
      <c r="X79">
        <v>17.43</v>
      </c>
      <c r="Y79">
        <v>0.73</v>
      </c>
      <c r="AA79">
        <v>25.2</v>
      </c>
      <c r="AB79">
        <v>0.33</v>
      </c>
      <c r="AC79">
        <v>1.9E-2</v>
      </c>
      <c r="AD79">
        <v>0.17</v>
      </c>
      <c r="AE79">
        <v>2.5000000000000001E-2</v>
      </c>
      <c r="AF79">
        <v>0.08</v>
      </c>
      <c r="AG79">
        <v>0.03</v>
      </c>
      <c r="AH79">
        <v>0.04</v>
      </c>
      <c r="AI79" s="2">
        <v>26.81</v>
      </c>
      <c r="AJ79">
        <v>93.44</v>
      </c>
      <c r="AK79">
        <v>0.5</v>
      </c>
      <c r="AL79">
        <v>0.5</v>
      </c>
      <c r="AM79">
        <v>42</v>
      </c>
      <c r="AN79">
        <v>30</v>
      </c>
      <c r="AO79">
        <v>404</v>
      </c>
      <c r="AP79">
        <v>30</v>
      </c>
      <c r="AR79">
        <v>2</v>
      </c>
      <c r="AS79">
        <v>0.25</v>
      </c>
      <c r="AT79">
        <v>40</v>
      </c>
      <c r="AU79">
        <v>0.5</v>
      </c>
      <c r="AV79">
        <v>7</v>
      </c>
      <c r="AW79">
        <v>1.8</v>
      </c>
      <c r="AX79">
        <v>5</v>
      </c>
      <c r="AY79">
        <v>0.1</v>
      </c>
      <c r="AZ79">
        <v>25</v>
      </c>
      <c r="BA79">
        <v>0.8</v>
      </c>
      <c r="BB79">
        <v>0.3</v>
      </c>
      <c r="BC79">
        <v>5</v>
      </c>
      <c r="BD79">
        <v>10.4</v>
      </c>
      <c r="BE79">
        <v>0.3</v>
      </c>
      <c r="BF79">
        <v>10</v>
      </c>
      <c r="BG79">
        <v>5.3</v>
      </c>
      <c r="BH79">
        <v>1.85</v>
      </c>
      <c r="BI79">
        <v>3.46</v>
      </c>
      <c r="BJ79">
        <v>0.45</v>
      </c>
      <c r="BK79">
        <v>1.6</v>
      </c>
      <c r="BL79">
        <v>0.39</v>
      </c>
      <c r="BM79">
        <v>9.2999999999999999E-2</v>
      </c>
      <c r="BN79">
        <v>0.35</v>
      </c>
      <c r="BO79">
        <v>0.06</v>
      </c>
      <c r="BP79">
        <v>0.35</v>
      </c>
      <c r="BQ79">
        <v>7.0000000000000007E-2</v>
      </c>
      <c r="BR79">
        <v>0.19</v>
      </c>
      <c r="BS79">
        <v>2.8000000000000001E-2</v>
      </c>
      <c r="BT79">
        <v>0.18</v>
      </c>
      <c r="BU79">
        <v>2.5999999999999999E-2</v>
      </c>
      <c r="BV79">
        <v>0.2</v>
      </c>
      <c r="BW79">
        <v>0.02</v>
      </c>
      <c r="BX79">
        <v>1.3</v>
      </c>
      <c r="BY79">
        <v>1.6</v>
      </c>
      <c r="BZ79">
        <v>227</v>
      </c>
      <c r="CA79">
        <v>0.82</v>
      </c>
      <c r="CB79">
        <v>4.16</v>
      </c>
      <c r="CC79">
        <v>47.78</v>
      </c>
      <c r="CD79" s="2">
        <v>24.54</v>
      </c>
      <c r="CE79">
        <v>91.17</v>
      </c>
      <c r="CF79">
        <v>186</v>
      </c>
      <c r="CG79">
        <v>5.78</v>
      </c>
      <c r="CH79">
        <v>14.7</v>
      </c>
      <c r="CI79">
        <v>5.3</v>
      </c>
      <c r="CJ79">
        <v>1.34</v>
      </c>
      <c r="CK79">
        <v>11</v>
      </c>
      <c r="CL79">
        <v>13.4</v>
      </c>
      <c r="CM79">
        <v>497</v>
      </c>
      <c r="CN79">
        <v>56</v>
      </c>
      <c r="CO79">
        <v>10000</v>
      </c>
      <c r="CP79">
        <v>1.2</v>
      </c>
      <c r="CQ79">
        <v>4</v>
      </c>
      <c r="CR79">
        <v>44</v>
      </c>
      <c r="CS79">
        <v>129</v>
      </c>
      <c r="CT79">
        <v>32</v>
      </c>
      <c r="CU79">
        <v>353</v>
      </c>
      <c r="CV79">
        <v>4320</v>
      </c>
    </row>
    <row r="80" spans="1:100" x14ac:dyDescent="0.25">
      <c r="A80" t="s">
        <v>361</v>
      </c>
      <c r="B80" t="s">
        <v>362</v>
      </c>
      <c r="C80" s="1" t="str">
        <f t="shared" si="28"/>
        <v>22:0011</v>
      </c>
      <c r="D80" s="1" t="str">
        <f t="shared" ref="D80:D85" si="35">HYPERLINK("http://geochem.nrcan.gc.ca/cdogs/content/svy/svy220008_e.htm", "22:0008")</f>
        <v>22:0008</v>
      </c>
      <c r="E80" t="s">
        <v>363</v>
      </c>
      <c r="F80" t="s">
        <v>364</v>
      </c>
      <c r="H80">
        <v>63.057898299999998</v>
      </c>
      <c r="I80">
        <v>-92.173864600000002</v>
      </c>
      <c r="J80" s="1" t="str">
        <f t="shared" ref="J80:J85" si="36">HYPERLINK("http://geochem.nrcan.gc.ca/cdogs/content/kwd/kwd020033_e.htm", "Whole")</f>
        <v>Whole</v>
      </c>
      <c r="K80" s="1" t="str">
        <f t="shared" ref="K80:K85" si="37">HYPERLINK("http://geochem.nrcan.gc.ca/cdogs/content/kwd/kwd080069_e.htm", "Rock crushing (ActLabs RX1)")</f>
        <v>Rock crushing (ActLabs RX1)</v>
      </c>
      <c r="L80">
        <v>658219</v>
      </c>
      <c r="M80">
        <v>2.5</v>
      </c>
      <c r="P80">
        <v>3</v>
      </c>
      <c r="Q80">
        <v>1.03</v>
      </c>
      <c r="R80">
        <v>5.0000000000000001E-3</v>
      </c>
      <c r="S80">
        <v>0.08</v>
      </c>
      <c r="T80">
        <v>0.06</v>
      </c>
      <c r="U80">
        <v>5.0000000000000001E-3</v>
      </c>
      <c r="V80">
        <v>9.6</v>
      </c>
      <c r="W80">
        <v>6</v>
      </c>
      <c r="X80">
        <v>48.9</v>
      </c>
      <c r="Y80">
        <v>14.82</v>
      </c>
      <c r="AA80">
        <v>3.51</v>
      </c>
      <c r="AB80">
        <v>5.96</v>
      </c>
      <c r="AC80">
        <v>0.28299999999999997</v>
      </c>
      <c r="AD80">
        <v>12.44</v>
      </c>
      <c r="AE80">
        <v>1.0029999999999999</v>
      </c>
      <c r="AF80">
        <v>2.09</v>
      </c>
      <c r="AG80">
        <v>0.22</v>
      </c>
      <c r="AH80">
        <v>0.09</v>
      </c>
      <c r="AI80" s="2">
        <v>0.89</v>
      </c>
      <c r="AJ80">
        <v>100.9</v>
      </c>
      <c r="AK80">
        <v>40</v>
      </c>
      <c r="AL80">
        <v>0.5</v>
      </c>
      <c r="AM80">
        <v>300</v>
      </c>
      <c r="AN80">
        <v>70</v>
      </c>
      <c r="AO80">
        <v>47</v>
      </c>
      <c r="AP80">
        <v>60</v>
      </c>
      <c r="AQ80">
        <v>120</v>
      </c>
      <c r="AR80">
        <v>18</v>
      </c>
      <c r="AS80">
        <v>1.8</v>
      </c>
      <c r="AT80">
        <v>2.5</v>
      </c>
      <c r="AU80">
        <v>5</v>
      </c>
      <c r="AV80">
        <v>63</v>
      </c>
      <c r="AW80">
        <v>20.3</v>
      </c>
      <c r="AX80">
        <v>63</v>
      </c>
      <c r="AY80">
        <v>1.9</v>
      </c>
      <c r="AZ80">
        <v>1</v>
      </c>
      <c r="BA80">
        <v>0.25</v>
      </c>
      <c r="BB80">
        <v>0.05</v>
      </c>
      <c r="BC80">
        <v>0.5</v>
      </c>
      <c r="BD80">
        <v>0.1</v>
      </c>
      <c r="BE80">
        <v>0.3</v>
      </c>
      <c r="BF80">
        <v>47</v>
      </c>
      <c r="BG80">
        <v>0.4</v>
      </c>
      <c r="BH80">
        <v>4.67</v>
      </c>
      <c r="BI80">
        <v>11.6</v>
      </c>
      <c r="BJ80">
        <v>1.67</v>
      </c>
      <c r="BK80">
        <v>8.76</v>
      </c>
      <c r="BL80">
        <v>2.61</v>
      </c>
      <c r="BM80">
        <v>0.94599999999999995</v>
      </c>
      <c r="BN80">
        <v>3.21</v>
      </c>
      <c r="BO80">
        <v>0.6</v>
      </c>
      <c r="BP80">
        <v>3.85</v>
      </c>
      <c r="BQ80">
        <v>0.79</v>
      </c>
      <c r="BR80">
        <v>2.37</v>
      </c>
      <c r="BS80">
        <v>0.377</v>
      </c>
      <c r="BT80">
        <v>2.4300000000000002</v>
      </c>
      <c r="BU80">
        <v>0.35399999999999998</v>
      </c>
      <c r="BV80">
        <v>1.7</v>
      </c>
      <c r="BW80">
        <v>0.27</v>
      </c>
      <c r="BX80">
        <v>0.25</v>
      </c>
      <c r="BY80">
        <v>0.36</v>
      </c>
      <c r="BZ80">
        <v>2.5</v>
      </c>
      <c r="CA80">
        <v>0.66</v>
      </c>
      <c r="CB80">
        <v>0.21</v>
      </c>
      <c r="CC80">
        <v>14.19</v>
      </c>
      <c r="CD80" s="2">
        <v>-0.18</v>
      </c>
      <c r="CE80">
        <v>99.81</v>
      </c>
      <c r="CF80">
        <v>2.2000000000000002</v>
      </c>
      <c r="CG80">
        <v>0.11</v>
      </c>
      <c r="CH80">
        <v>0.35</v>
      </c>
      <c r="CI80">
        <v>0.5</v>
      </c>
      <c r="CJ80">
        <v>0.01</v>
      </c>
      <c r="CK80">
        <v>2</v>
      </c>
      <c r="CL80">
        <v>0.1</v>
      </c>
      <c r="CM80">
        <v>47.2</v>
      </c>
      <c r="CN80">
        <v>34</v>
      </c>
      <c r="CO80">
        <v>137</v>
      </c>
      <c r="CP80">
        <v>0.1</v>
      </c>
      <c r="CQ80">
        <v>10</v>
      </c>
      <c r="CR80">
        <v>62</v>
      </c>
      <c r="CS80">
        <v>2000</v>
      </c>
      <c r="CT80">
        <v>0.5</v>
      </c>
      <c r="CU80">
        <v>3</v>
      </c>
      <c r="CV80">
        <v>108</v>
      </c>
    </row>
    <row r="81" spans="1:102" x14ac:dyDescent="0.25">
      <c r="A81" t="s">
        <v>365</v>
      </c>
      <c r="B81" t="s">
        <v>366</v>
      </c>
      <c r="C81" s="1" t="str">
        <f t="shared" si="28"/>
        <v>22:0011</v>
      </c>
      <c r="D81" s="1" t="str">
        <f t="shared" si="35"/>
        <v>22:0008</v>
      </c>
      <c r="E81" t="s">
        <v>367</v>
      </c>
      <c r="F81" t="s">
        <v>368</v>
      </c>
      <c r="H81">
        <v>63.059606700000003</v>
      </c>
      <c r="I81">
        <v>-92.163767899999996</v>
      </c>
      <c r="J81" s="1" t="str">
        <f t="shared" si="36"/>
        <v>Whole</v>
      </c>
      <c r="K81" s="1" t="str">
        <f t="shared" si="37"/>
        <v>Rock crushing (ActLabs RX1)</v>
      </c>
      <c r="L81">
        <v>658220</v>
      </c>
      <c r="M81">
        <v>2.5</v>
      </c>
      <c r="P81">
        <v>22</v>
      </c>
      <c r="Q81">
        <v>1.03</v>
      </c>
      <c r="R81">
        <v>0.01</v>
      </c>
      <c r="S81">
        <v>0.12</v>
      </c>
      <c r="T81">
        <v>0.05</v>
      </c>
      <c r="U81">
        <v>5.0000000000000001E-3</v>
      </c>
      <c r="V81">
        <v>10.7</v>
      </c>
      <c r="W81">
        <v>2.5</v>
      </c>
      <c r="X81">
        <v>50.23</v>
      </c>
      <c r="Y81">
        <v>13.62</v>
      </c>
      <c r="AA81">
        <v>3.6</v>
      </c>
      <c r="AB81">
        <v>5.7</v>
      </c>
      <c r="AC81">
        <v>0.23</v>
      </c>
      <c r="AD81">
        <v>9.57</v>
      </c>
      <c r="AE81">
        <v>1.337</v>
      </c>
      <c r="AF81">
        <v>2.27</v>
      </c>
      <c r="AG81">
        <v>0.48</v>
      </c>
      <c r="AH81">
        <v>0.12</v>
      </c>
      <c r="AI81" s="2">
        <v>1.54</v>
      </c>
      <c r="AJ81">
        <v>100.6</v>
      </c>
      <c r="AK81">
        <v>49</v>
      </c>
      <c r="AL81">
        <v>0.5</v>
      </c>
      <c r="AM81">
        <v>373</v>
      </c>
      <c r="AN81">
        <v>140</v>
      </c>
      <c r="AO81">
        <v>47</v>
      </c>
      <c r="AP81">
        <v>70</v>
      </c>
      <c r="AQ81">
        <v>100</v>
      </c>
      <c r="AR81">
        <v>18</v>
      </c>
      <c r="AS81">
        <v>2.1</v>
      </c>
      <c r="AT81">
        <v>14</v>
      </c>
      <c r="AU81">
        <v>14</v>
      </c>
      <c r="AV81">
        <v>185</v>
      </c>
      <c r="AW81">
        <v>24.8</v>
      </c>
      <c r="AX81">
        <v>94</v>
      </c>
      <c r="AY81">
        <v>4.2</v>
      </c>
      <c r="AZ81">
        <v>1</v>
      </c>
      <c r="BA81">
        <v>0.25</v>
      </c>
      <c r="BB81">
        <v>0.05</v>
      </c>
      <c r="BC81">
        <v>0.5</v>
      </c>
      <c r="BD81">
        <v>0.1</v>
      </c>
      <c r="BE81">
        <v>0.7</v>
      </c>
      <c r="BF81">
        <v>81</v>
      </c>
      <c r="BG81">
        <v>0.05</v>
      </c>
      <c r="BH81">
        <v>9.42</v>
      </c>
      <c r="BI81">
        <v>21.4</v>
      </c>
      <c r="BJ81">
        <v>2.96</v>
      </c>
      <c r="BK81">
        <v>13.5</v>
      </c>
      <c r="BL81">
        <v>3.56</v>
      </c>
      <c r="BM81">
        <v>1.22</v>
      </c>
      <c r="BN81">
        <v>4.08</v>
      </c>
      <c r="BO81">
        <v>0.74</v>
      </c>
      <c r="BP81">
        <v>4.5599999999999996</v>
      </c>
      <c r="BQ81">
        <v>0.96</v>
      </c>
      <c r="BR81">
        <v>2.86</v>
      </c>
      <c r="BS81">
        <v>0.442</v>
      </c>
      <c r="BT81">
        <v>2.8</v>
      </c>
      <c r="BU81">
        <v>0.42199999999999999</v>
      </c>
      <c r="BV81">
        <v>2.6</v>
      </c>
      <c r="BW81">
        <v>0.4</v>
      </c>
      <c r="BX81">
        <v>0.25</v>
      </c>
      <c r="BY81">
        <v>0.15</v>
      </c>
      <c r="BZ81">
        <v>2.5</v>
      </c>
      <c r="CA81">
        <v>1.1100000000000001</v>
      </c>
      <c r="CB81">
        <v>0.27</v>
      </c>
      <c r="CC81">
        <v>15.5</v>
      </c>
      <c r="CD81" s="2">
        <v>0.34</v>
      </c>
      <c r="CE81">
        <v>99.41</v>
      </c>
      <c r="CF81">
        <v>21.6</v>
      </c>
      <c r="CG81">
        <v>0.01</v>
      </c>
      <c r="CH81">
        <v>0.09</v>
      </c>
      <c r="CI81">
        <v>0.6</v>
      </c>
      <c r="CJ81">
        <v>0.01</v>
      </c>
      <c r="CK81">
        <v>0.5</v>
      </c>
      <c r="CL81">
        <v>0.1</v>
      </c>
      <c r="CM81">
        <v>47.9</v>
      </c>
      <c r="CN81">
        <v>83</v>
      </c>
      <c r="CO81">
        <v>103</v>
      </c>
      <c r="CP81">
        <v>0.1</v>
      </c>
      <c r="CQ81">
        <v>24</v>
      </c>
      <c r="CR81">
        <v>67</v>
      </c>
      <c r="CS81">
        <v>1650</v>
      </c>
      <c r="CT81">
        <v>1</v>
      </c>
      <c r="CU81">
        <v>4</v>
      </c>
      <c r="CV81">
        <v>97.2</v>
      </c>
    </row>
    <row r="82" spans="1:102" x14ac:dyDescent="0.25">
      <c r="A82" t="s">
        <v>369</v>
      </c>
      <c r="B82" t="s">
        <v>370</v>
      </c>
      <c r="C82" s="1" t="str">
        <f t="shared" si="28"/>
        <v>22:0011</v>
      </c>
      <c r="D82" s="1" t="str">
        <f t="shared" si="35"/>
        <v>22:0008</v>
      </c>
      <c r="E82" t="s">
        <v>371</v>
      </c>
      <c r="F82" t="s">
        <v>372</v>
      </c>
      <c r="H82">
        <v>63.056696700000003</v>
      </c>
      <c r="I82">
        <v>-92.165394800000001</v>
      </c>
      <c r="J82" s="1" t="str">
        <f t="shared" si="36"/>
        <v>Whole</v>
      </c>
      <c r="K82" s="1" t="str">
        <f t="shared" si="37"/>
        <v>Rock crushing (ActLabs RX1)</v>
      </c>
      <c r="M82">
        <v>2.5</v>
      </c>
      <c r="P82">
        <v>10</v>
      </c>
      <c r="Q82">
        <v>1.07</v>
      </c>
      <c r="R82">
        <v>5.0000000000000001E-3</v>
      </c>
      <c r="S82">
        <v>0.04</v>
      </c>
      <c r="T82">
        <v>0.04</v>
      </c>
      <c r="U82">
        <v>5.0000000000000001E-3</v>
      </c>
      <c r="V82">
        <v>11</v>
      </c>
      <c r="W82">
        <v>7</v>
      </c>
      <c r="X82">
        <v>48.99</v>
      </c>
      <c r="Y82">
        <v>15.86</v>
      </c>
      <c r="AA82">
        <v>3.41</v>
      </c>
      <c r="AB82">
        <v>3.91</v>
      </c>
      <c r="AC82">
        <v>0.19900000000000001</v>
      </c>
      <c r="AD82">
        <v>8.2899999999999991</v>
      </c>
      <c r="AE82">
        <v>2.4340000000000002</v>
      </c>
      <c r="AF82">
        <v>3.24</v>
      </c>
      <c r="AG82">
        <v>1.1200000000000001</v>
      </c>
      <c r="AH82">
        <v>0.38</v>
      </c>
      <c r="AI82" s="2">
        <v>0.46</v>
      </c>
      <c r="AJ82">
        <v>100.5</v>
      </c>
      <c r="AK82">
        <v>25</v>
      </c>
      <c r="AL82">
        <v>1</v>
      </c>
      <c r="AM82">
        <v>231</v>
      </c>
      <c r="AN82">
        <v>60</v>
      </c>
      <c r="AO82">
        <v>40</v>
      </c>
      <c r="AP82">
        <v>40</v>
      </c>
      <c r="AQ82">
        <v>30</v>
      </c>
      <c r="AR82">
        <v>23</v>
      </c>
      <c r="AS82">
        <v>1.7</v>
      </c>
      <c r="AT82">
        <v>13</v>
      </c>
      <c r="AU82">
        <v>27</v>
      </c>
      <c r="AV82">
        <v>333</v>
      </c>
      <c r="AW82">
        <v>27.4</v>
      </c>
      <c r="AX82">
        <v>178</v>
      </c>
      <c r="AY82">
        <v>11.2</v>
      </c>
      <c r="AZ82">
        <v>1</v>
      </c>
      <c r="BA82">
        <v>0.8</v>
      </c>
      <c r="BB82">
        <v>0.05</v>
      </c>
      <c r="BC82">
        <v>1</v>
      </c>
      <c r="BD82">
        <v>0.3</v>
      </c>
      <c r="BE82">
        <v>2.8</v>
      </c>
      <c r="BF82">
        <v>385</v>
      </c>
      <c r="BG82">
        <v>0.05</v>
      </c>
      <c r="BH82">
        <v>23.8</v>
      </c>
      <c r="BI82">
        <v>47.8</v>
      </c>
      <c r="BJ82">
        <v>6.25</v>
      </c>
      <c r="BK82">
        <v>26.3</v>
      </c>
      <c r="BL82">
        <v>5.91</v>
      </c>
      <c r="BM82">
        <v>1.93</v>
      </c>
      <c r="BN82">
        <v>5.6</v>
      </c>
      <c r="BO82">
        <v>0.9</v>
      </c>
      <c r="BP82">
        <v>5.38</v>
      </c>
      <c r="BQ82">
        <v>1.1100000000000001</v>
      </c>
      <c r="BR82">
        <v>3.06</v>
      </c>
      <c r="BS82">
        <v>0.47699999999999998</v>
      </c>
      <c r="BT82">
        <v>3</v>
      </c>
      <c r="BU82">
        <v>0.439</v>
      </c>
      <c r="BV82">
        <v>3.6</v>
      </c>
      <c r="BW82">
        <v>0.59</v>
      </c>
      <c r="BX82">
        <v>0.9</v>
      </c>
      <c r="BY82">
        <v>0.21</v>
      </c>
      <c r="BZ82">
        <v>5</v>
      </c>
      <c r="CA82">
        <v>2.8</v>
      </c>
      <c r="CB82">
        <v>0.53</v>
      </c>
      <c r="CC82">
        <v>15.64</v>
      </c>
      <c r="CD82" s="2">
        <v>-0.77</v>
      </c>
      <c r="CE82">
        <v>99.3</v>
      </c>
      <c r="CF82">
        <v>13.9</v>
      </c>
      <c r="CG82">
        <v>0.01</v>
      </c>
      <c r="CH82">
        <v>0.25</v>
      </c>
      <c r="CI82">
        <v>0.5</v>
      </c>
      <c r="CJ82">
        <v>0.01</v>
      </c>
      <c r="CK82">
        <v>0.5</v>
      </c>
      <c r="CL82">
        <v>0.1</v>
      </c>
      <c r="CM82">
        <v>40.299999999999997</v>
      </c>
      <c r="CN82">
        <v>35</v>
      </c>
      <c r="CO82">
        <v>23.5</v>
      </c>
      <c r="CP82">
        <v>0.1</v>
      </c>
      <c r="CQ82">
        <v>27</v>
      </c>
      <c r="CR82">
        <v>46</v>
      </c>
      <c r="CS82">
        <v>1430</v>
      </c>
      <c r="CT82">
        <v>0.5</v>
      </c>
      <c r="CU82">
        <v>7</v>
      </c>
      <c r="CV82">
        <v>161</v>
      </c>
    </row>
    <row r="83" spans="1:102" x14ac:dyDescent="0.25">
      <c r="A83" t="s">
        <v>373</v>
      </c>
      <c r="B83" t="s">
        <v>374</v>
      </c>
      <c r="C83" s="1" t="str">
        <f t="shared" si="28"/>
        <v>22:0011</v>
      </c>
      <c r="D83" s="1" t="str">
        <f t="shared" si="35"/>
        <v>22:0008</v>
      </c>
      <c r="E83" t="s">
        <v>114</v>
      </c>
      <c r="F83" t="s">
        <v>375</v>
      </c>
      <c r="H83">
        <v>63.003925099999996</v>
      </c>
      <c r="I83">
        <v>-92.158201899999995</v>
      </c>
      <c r="J83" s="1" t="str">
        <f t="shared" si="36"/>
        <v>Whole</v>
      </c>
      <c r="K83" s="1" t="str">
        <f t="shared" si="37"/>
        <v>Rock crushing (ActLabs RX1)</v>
      </c>
      <c r="L83">
        <v>658243</v>
      </c>
      <c r="M83">
        <v>61</v>
      </c>
      <c r="P83">
        <v>3</v>
      </c>
      <c r="Q83">
        <v>1.02</v>
      </c>
      <c r="R83">
        <v>1.17</v>
      </c>
      <c r="S83">
        <v>0.17</v>
      </c>
      <c r="T83">
        <v>3.9</v>
      </c>
      <c r="U83">
        <v>5.0000000000000001E-3</v>
      </c>
      <c r="V83">
        <v>9</v>
      </c>
      <c r="W83">
        <v>6</v>
      </c>
      <c r="X83">
        <v>79.19</v>
      </c>
      <c r="Y83">
        <v>0.24</v>
      </c>
      <c r="AA83">
        <v>1.19</v>
      </c>
      <c r="AB83">
        <v>2.63</v>
      </c>
      <c r="AC83">
        <v>0.37</v>
      </c>
      <c r="AD83">
        <v>3.2</v>
      </c>
      <c r="AE83">
        <v>1.2999999999999999E-2</v>
      </c>
      <c r="AF83">
        <v>0.04</v>
      </c>
      <c r="AG83">
        <v>0.01</v>
      </c>
      <c r="AH83">
        <v>0.06</v>
      </c>
      <c r="AI83" s="2">
        <v>3.97</v>
      </c>
      <c r="AJ83">
        <v>100.9</v>
      </c>
      <c r="AK83">
        <v>0.5</v>
      </c>
      <c r="AL83">
        <v>0.5</v>
      </c>
      <c r="AM83">
        <v>7</v>
      </c>
      <c r="AN83">
        <v>30</v>
      </c>
      <c r="AO83">
        <v>5</v>
      </c>
      <c r="AP83">
        <v>10</v>
      </c>
      <c r="AQ83">
        <v>50</v>
      </c>
      <c r="AR83">
        <v>0.5</v>
      </c>
      <c r="AS83">
        <v>2.4</v>
      </c>
      <c r="AT83">
        <v>6</v>
      </c>
      <c r="AU83">
        <v>0.5</v>
      </c>
      <c r="AV83">
        <v>53</v>
      </c>
      <c r="AW83">
        <v>2.2999999999999998</v>
      </c>
      <c r="AX83">
        <v>5</v>
      </c>
      <c r="AY83">
        <v>0.8</v>
      </c>
      <c r="AZ83">
        <v>1</v>
      </c>
      <c r="BA83">
        <v>0.25</v>
      </c>
      <c r="BB83">
        <v>0.05</v>
      </c>
      <c r="BC83">
        <v>0.5</v>
      </c>
      <c r="BD83">
        <v>0.5</v>
      </c>
      <c r="BE83">
        <v>0.05</v>
      </c>
      <c r="BF83">
        <v>4</v>
      </c>
      <c r="BG83">
        <v>0.05</v>
      </c>
      <c r="BH83">
        <v>0.79</v>
      </c>
      <c r="BI83">
        <v>1.38</v>
      </c>
      <c r="BJ83">
        <v>0.17</v>
      </c>
      <c r="BK83">
        <v>0.76</v>
      </c>
      <c r="BL83">
        <v>0.24</v>
      </c>
      <c r="BM83">
        <v>0.17199999999999999</v>
      </c>
      <c r="BN83">
        <v>0.28000000000000003</v>
      </c>
      <c r="BO83">
        <v>0.05</v>
      </c>
      <c r="BP83">
        <v>0.31</v>
      </c>
      <c r="BQ83">
        <v>7.0000000000000007E-2</v>
      </c>
      <c r="BR83">
        <v>0.21</v>
      </c>
      <c r="BS83">
        <v>3.5000000000000003E-2</v>
      </c>
      <c r="BT83">
        <v>0.25</v>
      </c>
      <c r="BU83">
        <v>3.6999999999999998E-2</v>
      </c>
      <c r="BV83">
        <v>0.05</v>
      </c>
      <c r="BW83">
        <v>5.0000000000000001E-3</v>
      </c>
      <c r="BX83">
        <v>0.25</v>
      </c>
      <c r="BY83">
        <v>2.5000000000000001E-2</v>
      </c>
      <c r="BZ83">
        <v>2.5</v>
      </c>
      <c r="CA83">
        <v>0.23</v>
      </c>
      <c r="CB83">
        <v>0.04</v>
      </c>
      <c r="CC83">
        <v>11.2</v>
      </c>
      <c r="CD83" s="2">
        <v>2.96</v>
      </c>
      <c r="CE83">
        <v>99.91</v>
      </c>
      <c r="CF83">
        <v>9.6</v>
      </c>
      <c r="CG83">
        <v>0.02</v>
      </c>
      <c r="CH83">
        <v>0.44</v>
      </c>
      <c r="CI83">
        <v>0.05</v>
      </c>
      <c r="CJ83">
        <v>0.01</v>
      </c>
      <c r="CK83">
        <v>0.5</v>
      </c>
      <c r="CL83">
        <v>1.3</v>
      </c>
      <c r="CM83">
        <v>5.4</v>
      </c>
      <c r="CN83">
        <v>37</v>
      </c>
      <c r="CO83">
        <v>55.3</v>
      </c>
      <c r="CP83">
        <v>0.1</v>
      </c>
      <c r="CQ83">
        <v>0.5</v>
      </c>
      <c r="CR83">
        <v>8</v>
      </c>
      <c r="CS83">
        <v>2730</v>
      </c>
      <c r="CT83">
        <v>2</v>
      </c>
      <c r="CU83">
        <v>1</v>
      </c>
      <c r="CV83">
        <v>425</v>
      </c>
    </row>
    <row r="84" spans="1:102" x14ac:dyDescent="0.25">
      <c r="A84" t="s">
        <v>376</v>
      </c>
      <c r="B84" t="s">
        <v>377</v>
      </c>
      <c r="C84" s="1" t="str">
        <f t="shared" si="28"/>
        <v>22:0011</v>
      </c>
      <c r="D84" s="1" t="str">
        <f t="shared" si="35"/>
        <v>22:0008</v>
      </c>
      <c r="E84" t="s">
        <v>114</v>
      </c>
      <c r="F84" t="s">
        <v>378</v>
      </c>
      <c r="H84">
        <v>63.003925099999996</v>
      </c>
      <c r="I84">
        <v>-92.158201899999995</v>
      </c>
      <c r="J84" s="1" t="str">
        <f t="shared" si="36"/>
        <v>Whole</v>
      </c>
      <c r="K84" s="1" t="str">
        <f t="shared" si="37"/>
        <v>Rock crushing (ActLabs RX1)</v>
      </c>
      <c r="L84">
        <v>658244</v>
      </c>
      <c r="M84">
        <v>514</v>
      </c>
      <c r="P84">
        <v>11</v>
      </c>
      <c r="Q84">
        <v>1.07</v>
      </c>
      <c r="R84">
        <v>0.52</v>
      </c>
      <c r="S84">
        <v>0.17</v>
      </c>
      <c r="T84">
        <v>1.79</v>
      </c>
      <c r="U84">
        <v>5.0000000000000001E-3</v>
      </c>
      <c r="V84">
        <v>25.1</v>
      </c>
      <c r="W84">
        <v>11</v>
      </c>
      <c r="X84">
        <v>20.29</v>
      </c>
      <c r="Y84">
        <v>1.1299999999999999</v>
      </c>
      <c r="AA84">
        <v>45.23</v>
      </c>
      <c r="AB84">
        <v>2.9</v>
      </c>
      <c r="AC84">
        <v>0.47</v>
      </c>
      <c r="AD84">
        <v>2.0699999999999998</v>
      </c>
      <c r="AE84">
        <v>6.2E-2</v>
      </c>
      <c r="AF84">
        <v>7.0000000000000007E-2</v>
      </c>
      <c r="AG84">
        <v>0.05</v>
      </c>
      <c r="AH84">
        <v>0.06</v>
      </c>
      <c r="AI84" s="2">
        <v>-0.22</v>
      </c>
      <c r="AJ84">
        <v>100</v>
      </c>
      <c r="AK84">
        <v>2</v>
      </c>
      <c r="AL84">
        <v>0.5</v>
      </c>
      <c r="AM84">
        <v>20</v>
      </c>
      <c r="AN84">
        <v>10</v>
      </c>
      <c r="AO84">
        <v>8</v>
      </c>
      <c r="AP84">
        <v>10</v>
      </c>
      <c r="AQ84">
        <v>20</v>
      </c>
      <c r="AR84">
        <v>7</v>
      </c>
      <c r="AS84">
        <v>4.7</v>
      </c>
      <c r="AT84">
        <v>13</v>
      </c>
      <c r="AU84">
        <v>1</v>
      </c>
      <c r="AV84">
        <v>31</v>
      </c>
      <c r="AW84">
        <v>3</v>
      </c>
      <c r="AX84">
        <v>10</v>
      </c>
      <c r="AY84">
        <v>1</v>
      </c>
      <c r="AZ84">
        <v>1</v>
      </c>
      <c r="BA84">
        <v>0.25</v>
      </c>
      <c r="BB84">
        <v>0.05</v>
      </c>
      <c r="BC84">
        <v>6</v>
      </c>
      <c r="BD84">
        <v>2.2000000000000002</v>
      </c>
      <c r="BE84">
        <v>0.5</v>
      </c>
      <c r="BF84">
        <v>29</v>
      </c>
      <c r="BG84">
        <v>0.05</v>
      </c>
      <c r="BH84">
        <v>1.66</v>
      </c>
      <c r="BI84">
        <v>2.59</v>
      </c>
      <c r="BJ84">
        <v>0.38</v>
      </c>
      <c r="BK84">
        <v>1.76</v>
      </c>
      <c r="BL84">
        <v>0.38</v>
      </c>
      <c r="BM84">
        <v>0.19800000000000001</v>
      </c>
      <c r="BN84">
        <v>0.42</v>
      </c>
      <c r="BO84">
        <v>7.0000000000000007E-2</v>
      </c>
      <c r="BP84">
        <v>0.46</v>
      </c>
      <c r="BQ84">
        <v>0.09</v>
      </c>
      <c r="BR84">
        <v>0.25</v>
      </c>
      <c r="BS84">
        <v>4.2999999999999997E-2</v>
      </c>
      <c r="BT84">
        <v>0.3</v>
      </c>
      <c r="BU84">
        <v>4.9000000000000002E-2</v>
      </c>
      <c r="BV84">
        <v>0.1</v>
      </c>
      <c r="BW84">
        <v>0.12</v>
      </c>
      <c r="BX84">
        <v>1.1000000000000001</v>
      </c>
      <c r="BY84">
        <v>2.5000000000000001E-2</v>
      </c>
      <c r="BZ84">
        <v>2.5</v>
      </c>
      <c r="CA84">
        <v>0.59</v>
      </c>
      <c r="CB84">
        <v>0.19</v>
      </c>
      <c r="CC84">
        <v>73.14</v>
      </c>
      <c r="CD84" s="2">
        <v>-3.03</v>
      </c>
      <c r="CE84">
        <v>97.2</v>
      </c>
      <c r="CF84">
        <v>14.9</v>
      </c>
      <c r="CG84">
        <v>0.03</v>
      </c>
      <c r="CH84">
        <v>1.1200000000000001</v>
      </c>
      <c r="CI84">
        <v>0.4</v>
      </c>
      <c r="CJ84">
        <v>0.04</v>
      </c>
      <c r="CK84">
        <v>0.5</v>
      </c>
      <c r="CL84">
        <v>0.8</v>
      </c>
      <c r="CM84">
        <v>8</v>
      </c>
      <c r="CN84">
        <v>11</v>
      </c>
      <c r="CO84">
        <v>32.799999999999997</v>
      </c>
      <c r="CP84">
        <v>0.1</v>
      </c>
      <c r="CQ84">
        <v>0.5</v>
      </c>
      <c r="CR84">
        <v>14</v>
      </c>
      <c r="CS84">
        <v>3200</v>
      </c>
      <c r="CT84">
        <v>2</v>
      </c>
      <c r="CU84">
        <v>2</v>
      </c>
      <c r="CV84">
        <v>642</v>
      </c>
    </row>
    <row r="85" spans="1:102" x14ac:dyDescent="0.25">
      <c r="A85" t="s">
        <v>379</v>
      </c>
      <c r="B85" t="s">
        <v>380</v>
      </c>
      <c r="C85" s="1" t="str">
        <f t="shared" si="28"/>
        <v>22:0011</v>
      </c>
      <c r="D85" s="1" t="str">
        <f t="shared" si="35"/>
        <v>22:0008</v>
      </c>
      <c r="E85" t="s">
        <v>114</v>
      </c>
      <c r="F85" t="s">
        <v>381</v>
      </c>
      <c r="H85">
        <v>63.003925099999996</v>
      </c>
      <c r="I85">
        <v>-92.158201899999995</v>
      </c>
      <c r="J85" s="1" t="str">
        <f t="shared" si="36"/>
        <v>Whole</v>
      </c>
      <c r="K85" s="1" t="str">
        <f t="shared" si="37"/>
        <v>Rock crushing (ActLabs RX1)</v>
      </c>
      <c r="L85">
        <v>658245</v>
      </c>
      <c r="M85">
        <v>21</v>
      </c>
      <c r="P85">
        <v>4</v>
      </c>
      <c r="Q85">
        <v>1.02</v>
      </c>
      <c r="R85">
        <v>1.96</v>
      </c>
      <c r="S85">
        <v>2.34</v>
      </c>
      <c r="T85">
        <v>6.59</v>
      </c>
      <c r="U85">
        <v>5.0000000000000001E-3</v>
      </c>
      <c r="V85">
        <v>21.3</v>
      </c>
      <c r="W85">
        <v>8</v>
      </c>
      <c r="X85">
        <v>48.72</v>
      </c>
      <c r="Y85">
        <v>0.45</v>
      </c>
      <c r="AA85">
        <v>8.4700000000000006</v>
      </c>
      <c r="AB85">
        <v>4.3</v>
      </c>
      <c r="AC85">
        <v>0.70599999999999996</v>
      </c>
      <c r="AD85">
        <v>6.99</v>
      </c>
      <c r="AE85">
        <v>1.7999999999999999E-2</v>
      </c>
      <c r="AF85">
        <v>0.04</v>
      </c>
      <c r="AG85">
        <v>5.0000000000000001E-3</v>
      </c>
      <c r="AH85">
        <v>0.03</v>
      </c>
      <c r="AI85" s="2">
        <v>6.28</v>
      </c>
      <c r="AJ85">
        <v>99.7</v>
      </c>
      <c r="AK85">
        <v>1</v>
      </c>
      <c r="AL85">
        <v>0.5</v>
      </c>
      <c r="AM85">
        <v>7</v>
      </c>
      <c r="AN85">
        <v>10</v>
      </c>
      <c r="AO85">
        <v>21</v>
      </c>
      <c r="AP85">
        <v>20</v>
      </c>
      <c r="AQ85">
        <v>150</v>
      </c>
      <c r="AR85">
        <v>3</v>
      </c>
      <c r="AS85">
        <v>2.9</v>
      </c>
      <c r="AT85">
        <v>2.5</v>
      </c>
      <c r="AU85">
        <v>0.5</v>
      </c>
      <c r="AV85">
        <v>119</v>
      </c>
      <c r="AW85">
        <v>6.6</v>
      </c>
      <c r="AX85">
        <v>7</v>
      </c>
      <c r="AY85">
        <v>0.6</v>
      </c>
      <c r="AZ85">
        <v>1</v>
      </c>
      <c r="BA85">
        <v>0.25</v>
      </c>
      <c r="BB85">
        <v>0.05</v>
      </c>
      <c r="BC85">
        <v>2</v>
      </c>
      <c r="BD85">
        <v>0.9</v>
      </c>
      <c r="BE85">
        <v>0.05</v>
      </c>
      <c r="BF85">
        <v>6</v>
      </c>
      <c r="BG85">
        <v>0.05</v>
      </c>
      <c r="BH85">
        <v>1.03</v>
      </c>
      <c r="BI85">
        <v>2.06</v>
      </c>
      <c r="BJ85">
        <v>0.28000000000000003</v>
      </c>
      <c r="BK85">
        <v>1.56</v>
      </c>
      <c r="BL85">
        <v>0.42</v>
      </c>
      <c r="BM85">
        <v>0.35099999999999998</v>
      </c>
      <c r="BN85">
        <v>0.6</v>
      </c>
      <c r="BO85">
        <v>0.12</v>
      </c>
      <c r="BP85">
        <v>0.82</v>
      </c>
      <c r="BQ85">
        <v>0.19</v>
      </c>
      <c r="BR85">
        <v>0.56999999999999995</v>
      </c>
      <c r="BS85">
        <v>8.7999999999999995E-2</v>
      </c>
      <c r="BT85">
        <v>0.56999999999999995</v>
      </c>
      <c r="BU85">
        <v>9.7000000000000003E-2</v>
      </c>
      <c r="BV85">
        <v>0.05</v>
      </c>
      <c r="BW85">
        <v>5.0000000000000001E-3</v>
      </c>
      <c r="BX85">
        <v>1.7</v>
      </c>
      <c r="BY85">
        <v>2.5000000000000001E-2</v>
      </c>
      <c r="BZ85">
        <v>2.5</v>
      </c>
      <c r="CA85">
        <v>0.32</v>
      </c>
      <c r="CB85">
        <v>0.15</v>
      </c>
      <c r="CC85">
        <v>32.159999999999997</v>
      </c>
      <c r="CD85" s="2">
        <v>3.9</v>
      </c>
      <c r="CE85">
        <v>97.32</v>
      </c>
      <c r="CF85">
        <v>1.8</v>
      </c>
      <c r="CG85">
        <v>0.1</v>
      </c>
      <c r="CH85">
        <v>0.45</v>
      </c>
      <c r="CI85">
        <v>2.4</v>
      </c>
      <c r="CJ85">
        <v>0.16</v>
      </c>
      <c r="CK85">
        <v>0.5</v>
      </c>
      <c r="CL85">
        <v>11.3</v>
      </c>
      <c r="CM85">
        <v>23</v>
      </c>
      <c r="CN85">
        <v>20</v>
      </c>
      <c r="CO85">
        <v>200</v>
      </c>
      <c r="CP85">
        <v>0.4</v>
      </c>
      <c r="CQ85">
        <v>0.5</v>
      </c>
      <c r="CR85">
        <v>22</v>
      </c>
      <c r="CS85">
        <v>5170</v>
      </c>
      <c r="CT85">
        <v>2</v>
      </c>
      <c r="CU85">
        <v>6</v>
      </c>
      <c r="CV85">
        <v>1890</v>
      </c>
    </row>
    <row r="86" spans="1:102" x14ac:dyDescent="0.25">
      <c r="A86" t="s">
        <v>382</v>
      </c>
      <c r="B86" t="s">
        <v>383</v>
      </c>
      <c r="C86" s="1" t="str">
        <f t="shared" si="28"/>
        <v>22:0011</v>
      </c>
      <c r="D86" s="1" t="str">
        <f>HYPERLINK("http://geochem.nrcan.gc.ca/cdogs/content/svy/svy_e.htm", "")</f>
        <v/>
      </c>
      <c r="G86" s="1" t="str">
        <f>HYPERLINK("http://geochem.nrcan.gc.ca/cdogs/content/cr_/cr_00217_e.htm", "217")</f>
        <v>217</v>
      </c>
      <c r="J86" t="s">
        <v>124</v>
      </c>
      <c r="K86" t="s">
        <v>125</v>
      </c>
      <c r="P86">
        <v>74</v>
      </c>
      <c r="Q86">
        <v>1.05</v>
      </c>
      <c r="R86">
        <v>3.23</v>
      </c>
      <c r="S86">
        <v>2.6</v>
      </c>
      <c r="T86">
        <v>11.4</v>
      </c>
      <c r="U86">
        <v>5.0000000000000001E-3</v>
      </c>
      <c r="V86">
        <v>1.3</v>
      </c>
      <c r="W86">
        <v>82500</v>
      </c>
      <c r="X86">
        <v>55.27</v>
      </c>
      <c r="Y86">
        <v>8.36</v>
      </c>
      <c r="AA86">
        <v>2.86</v>
      </c>
      <c r="AB86">
        <v>4.7300000000000004</v>
      </c>
      <c r="AC86">
        <v>6.2E-2</v>
      </c>
      <c r="AD86">
        <v>9.07</v>
      </c>
      <c r="AE86">
        <v>0.43099999999999999</v>
      </c>
      <c r="AF86">
        <v>0.04</v>
      </c>
      <c r="AG86">
        <v>1.26</v>
      </c>
      <c r="AH86">
        <v>7.0000000000000007E-2</v>
      </c>
      <c r="AI86" s="2">
        <v>14.86</v>
      </c>
      <c r="AJ86">
        <v>98.47</v>
      </c>
      <c r="AK86">
        <v>9</v>
      </c>
      <c r="AL86">
        <v>1</v>
      </c>
      <c r="AM86">
        <v>156</v>
      </c>
      <c r="AN86">
        <v>70</v>
      </c>
      <c r="AO86">
        <v>8</v>
      </c>
      <c r="AP86">
        <v>50</v>
      </c>
      <c r="AQ86">
        <v>20</v>
      </c>
      <c r="AR86">
        <v>11</v>
      </c>
      <c r="AS86">
        <v>0.9</v>
      </c>
      <c r="AU86">
        <v>48</v>
      </c>
      <c r="AV86">
        <v>78</v>
      </c>
      <c r="AW86">
        <v>22.9</v>
      </c>
      <c r="AX86">
        <v>167</v>
      </c>
      <c r="AY86">
        <v>4.9000000000000004</v>
      </c>
      <c r="AZ86">
        <v>3</v>
      </c>
      <c r="BA86">
        <v>1</v>
      </c>
      <c r="BB86">
        <v>0.05</v>
      </c>
      <c r="BC86">
        <v>2</v>
      </c>
      <c r="BD86">
        <v>68</v>
      </c>
      <c r="BE86">
        <v>6.5</v>
      </c>
      <c r="BF86">
        <v>236</v>
      </c>
      <c r="BG86">
        <v>0.05</v>
      </c>
      <c r="BH86">
        <v>22.7</v>
      </c>
      <c r="BI86">
        <v>41.5</v>
      </c>
      <c r="BJ86">
        <v>5.62</v>
      </c>
      <c r="BK86">
        <v>22.1</v>
      </c>
      <c r="BL86">
        <v>4.2</v>
      </c>
      <c r="BM86">
        <v>0.88500000000000001</v>
      </c>
      <c r="BN86">
        <v>3.53</v>
      </c>
      <c r="BO86">
        <v>0.56000000000000005</v>
      </c>
      <c r="BP86">
        <v>3.34</v>
      </c>
      <c r="BQ86">
        <v>0.73</v>
      </c>
      <c r="BR86">
        <v>2.0699999999999998</v>
      </c>
      <c r="BS86">
        <v>0.32300000000000001</v>
      </c>
      <c r="BT86">
        <v>2.11</v>
      </c>
      <c r="BU86">
        <v>0.317</v>
      </c>
      <c r="BV86">
        <v>3.8</v>
      </c>
      <c r="BW86">
        <v>0.51</v>
      </c>
      <c r="BX86">
        <v>30.4</v>
      </c>
      <c r="BY86">
        <v>14.1</v>
      </c>
      <c r="BZ86">
        <v>8</v>
      </c>
      <c r="CA86">
        <v>4.38</v>
      </c>
      <c r="CB86">
        <v>2.63</v>
      </c>
      <c r="CC86">
        <v>4.3</v>
      </c>
      <c r="CD86" s="2">
        <v>14.72</v>
      </c>
      <c r="CE86">
        <v>98.32</v>
      </c>
      <c r="CF86">
        <v>7540</v>
      </c>
      <c r="CG86">
        <v>0.09</v>
      </c>
      <c r="CH86">
        <v>77.8</v>
      </c>
      <c r="CI86">
        <v>0.5</v>
      </c>
      <c r="CJ86">
        <v>0.01</v>
      </c>
      <c r="CK86">
        <v>0.5</v>
      </c>
      <c r="CL86">
        <v>1</v>
      </c>
      <c r="CM86">
        <v>8.8000000000000007</v>
      </c>
      <c r="CN86">
        <v>44</v>
      </c>
      <c r="CO86">
        <v>28.4</v>
      </c>
      <c r="CP86">
        <v>0.1</v>
      </c>
      <c r="CQ86">
        <v>18</v>
      </c>
      <c r="CR86">
        <v>52</v>
      </c>
      <c r="CS86">
        <v>401</v>
      </c>
      <c r="CT86">
        <v>4</v>
      </c>
      <c r="CU86">
        <v>11</v>
      </c>
      <c r="CV86">
        <v>231</v>
      </c>
    </row>
    <row r="87" spans="1:102" x14ac:dyDescent="0.25">
      <c r="A87" t="s">
        <v>384</v>
      </c>
      <c r="B87" t="s">
        <v>385</v>
      </c>
      <c r="C87" s="1" t="str">
        <f t="shared" si="28"/>
        <v>22:0011</v>
      </c>
      <c r="D87" s="1" t="str">
        <f t="shared" ref="D87:D92" si="38">HYPERLINK("http://geochem.nrcan.gc.ca/cdogs/content/svy/svy220008_e.htm", "22:0008")</f>
        <v>22:0008</v>
      </c>
      <c r="E87" t="s">
        <v>131</v>
      </c>
      <c r="F87" t="s">
        <v>386</v>
      </c>
      <c r="H87">
        <v>63.0166915</v>
      </c>
      <c r="I87">
        <v>-92.203778499999999</v>
      </c>
      <c r="J87" s="1" t="str">
        <f t="shared" ref="J87:J92" si="39">HYPERLINK("http://geochem.nrcan.gc.ca/cdogs/content/kwd/kwd020033_e.htm", "Whole")</f>
        <v>Whole</v>
      </c>
      <c r="K87" s="1" t="str">
        <f t="shared" ref="K87:K92" si="40">HYPERLINK("http://geochem.nrcan.gc.ca/cdogs/content/kwd/kwd080069_e.htm", "Rock crushing (ActLabs RX1)")</f>
        <v>Rock crushing (ActLabs RX1)</v>
      </c>
      <c r="L87">
        <v>658222</v>
      </c>
      <c r="M87">
        <v>10</v>
      </c>
      <c r="P87">
        <v>0.5</v>
      </c>
      <c r="Q87">
        <v>1.03</v>
      </c>
      <c r="R87">
        <v>0.96</v>
      </c>
      <c r="S87">
        <v>0.16</v>
      </c>
      <c r="T87">
        <v>3.32</v>
      </c>
      <c r="U87">
        <v>5.0000000000000001E-3</v>
      </c>
      <c r="V87">
        <v>5.0999999999999996</v>
      </c>
      <c r="W87">
        <v>7</v>
      </c>
      <c r="X87">
        <v>88.89</v>
      </c>
      <c r="Y87">
        <v>0.13</v>
      </c>
      <c r="AA87">
        <v>0.05</v>
      </c>
      <c r="AB87">
        <v>0.44</v>
      </c>
      <c r="AC87">
        <v>0.11799999999999999</v>
      </c>
      <c r="AD87">
        <v>0.76</v>
      </c>
      <c r="AE87">
        <v>1.0999999999999999E-2</v>
      </c>
      <c r="AF87">
        <v>0.02</v>
      </c>
      <c r="AG87">
        <v>0.01</v>
      </c>
      <c r="AH87">
        <v>0.03</v>
      </c>
      <c r="AI87" s="2">
        <v>3.29</v>
      </c>
      <c r="AJ87">
        <v>99.42</v>
      </c>
      <c r="AK87">
        <v>0.5</v>
      </c>
      <c r="AL87">
        <v>0.5</v>
      </c>
      <c r="AM87">
        <v>7</v>
      </c>
      <c r="AN87">
        <v>30</v>
      </c>
      <c r="AO87">
        <v>1</v>
      </c>
      <c r="AP87">
        <v>10</v>
      </c>
      <c r="AQ87">
        <v>10</v>
      </c>
      <c r="AR87">
        <v>0.5</v>
      </c>
      <c r="AS87">
        <v>6.1</v>
      </c>
      <c r="AT87">
        <v>8</v>
      </c>
      <c r="AU87">
        <v>0.5</v>
      </c>
      <c r="AV87">
        <v>15</v>
      </c>
      <c r="AW87">
        <v>1.6</v>
      </c>
      <c r="AX87">
        <v>5</v>
      </c>
      <c r="AY87">
        <v>1.8</v>
      </c>
      <c r="AZ87">
        <v>1</v>
      </c>
      <c r="BA87">
        <v>0.25</v>
      </c>
      <c r="BB87">
        <v>0.05</v>
      </c>
      <c r="BC87">
        <v>0.5</v>
      </c>
      <c r="BD87">
        <v>0.6</v>
      </c>
      <c r="BE87">
        <v>0.05</v>
      </c>
      <c r="BF87">
        <v>16</v>
      </c>
      <c r="BG87">
        <v>0.05</v>
      </c>
      <c r="BH87">
        <v>0.8</v>
      </c>
      <c r="BI87">
        <v>1.61</v>
      </c>
      <c r="BJ87">
        <v>0.19</v>
      </c>
      <c r="BK87">
        <v>0.76</v>
      </c>
      <c r="BL87">
        <v>0.16</v>
      </c>
      <c r="BM87">
        <v>0.13200000000000001</v>
      </c>
      <c r="BN87">
        <v>0.18</v>
      </c>
      <c r="BO87">
        <v>5.0000000000000001E-3</v>
      </c>
      <c r="BP87">
        <v>0.05</v>
      </c>
      <c r="BQ87">
        <v>0.01</v>
      </c>
      <c r="BR87">
        <v>0.03</v>
      </c>
      <c r="BS87">
        <v>3.0000000000000001E-3</v>
      </c>
      <c r="BT87">
        <v>0.02</v>
      </c>
      <c r="BU87">
        <v>2E-3</v>
      </c>
      <c r="BV87">
        <v>0.05</v>
      </c>
      <c r="BW87">
        <v>0.15</v>
      </c>
      <c r="BX87">
        <v>6.2</v>
      </c>
      <c r="BY87">
        <v>2.5000000000000001E-2</v>
      </c>
      <c r="BZ87">
        <v>2.5</v>
      </c>
      <c r="CA87">
        <v>0.06</v>
      </c>
      <c r="CB87">
        <v>5.0000000000000001E-3</v>
      </c>
      <c r="CC87">
        <v>5.72</v>
      </c>
      <c r="CD87" s="2">
        <v>2.72</v>
      </c>
      <c r="CE87">
        <v>98.85</v>
      </c>
      <c r="CF87">
        <v>11.1</v>
      </c>
      <c r="CG87">
        <v>0.02</v>
      </c>
      <c r="CH87">
        <v>0.62</v>
      </c>
      <c r="CI87">
        <v>0.05</v>
      </c>
      <c r="CJ87">
        <v>0.01</v>
      </c>
      <c r="CK87">
        <v>0.5</v>
      </c>
      <c r="CL87">
        <v>0.1</v>
      </c>
      <c r="CM87">
        <v>1.2</v>
      </c>
      <c r="CN87">
        <v>30</v>
      </c>
      <c r="CO87">
        <v>17.7</v>
      </c>
      <c r="CP87">
        <v>0.1</v>
      </c>
      <c r="CQ87">
        <v>0.5</v>
      </c>
      <c r="CR87">
        <v>3</v>
      </c>
      <c r="CS87">
        <v>776</v>
      </c>
      <c r="CT87">
        <v>2</v>
      </c>
      <c r="CU87">
        <v>1</v>
      </c>
      <c r="CV87">
        <v>46.8</v>
      </c>
    </row>
    <row r="88" spans="1:102" x14ac:dyDescent="0.25">
      <c r="A88" t="s">
        <v>387</v>
      </c>
      <c r="B88" t="s">
        <v>388</v>
      </c>
      <c r="C88" s="1" t="str">
        <f t="shared" si="28"/>
        <v>22:0011</v>
      </c>
      <c r="D88" s="1" t="str">
        <f t="shared" si="38"/>
        <v>22:0008</v>
      </c>
      <c r="E88" t="s">
        <v>131</v>
      </c>
      <c r="F88" t="s">
        <v>389</v>
      </c>
      <c r="H88">
        <v>63.0166915</v>
      </c>
      <c r="I88">
        <v>-92.203778499999999</v>
      </c>
      <c r="J88" s="1" t="str">
        <f t="shared" si="39"/>
        <v>Whole</v>
      </c>
      <c r="K88" s="1" t="str">
        <f t="shared" si="40"/>
        <v>Rock crushing (ActLabs RX1)</v>
      </c>
      <c r="L88">
        <v>658223</v>
      </c>
      <c r="M88">
        <v>18</v>
      </c>
      <c r="P88">
        <v>0.5</v>
      </c>
      <c r="Q88">
        <v>1.06</v>
      </c>
      <c r="R88">
        <v>5.94</v>
      </c>
      <c r="S88">
        <v>2.62</v>
      </c>
      <c r="T88">
        <v>21.6</v>
      </c>
      <c r="U88">
        <v>5.0000000000000001E-3</v>
      </c>
      <c r="V88">
        <v>26.8</v>
      </c>
      <c r="W88">
        <v>47</v>
      </c>
      <c r="X88">
        <v>33.869999999999997</v>
      </c>
      <c r="Y88">
        <v>1.32</v>
      </c>
      <c r="AA88">
        <v>8.67</v>
      </c>
      <c r="AB88">
        <v>3.23</v>
      </c>
      <c r="AC88">
        <v>1.1100000000000001</v>
      </c>
      <c r="AD88">
        <v>1.94</v>
      </c>
      <c r="AE88">
        <v>0.06</v>
      </c>
      <c r="AF88">
        <v>0.02</v>
      </c>
      <c r="AG88">
        <v>0.17</v>
      </c>
      <c r="AH88">
        <v>0.13</v>
      </c>
      <c r="AI88" s="2">
        <v>20.440000000000001</v>
      </c>
      <c r="AJ88">
        <v>100.8</v>
      </c>
      <c r="AK88">
        <v>2</v>
      </c>
      <c r="AL88">
        <v>0.5</v>
      </c>
      <c r="AM88">
        <v>16</v>
      </c>
      <c r="AN88">
        <v>10</v>
      </c>
      <c r="AO88">
        <v>16</v>
      </c>
      <c r="AP88">
        <v>20</v>
      </c>
      <c r="AQ88">
        <v>220</v>
      </c>
      <c r="AR88">
        <v>5</v>
      </c>
      <c r="AS88">
        <v>3.7</v>
      </c>
      <c r="AT88">
        <v>83</v>
      </c>
      <c r="AU88">
        <v>7</v>
      </c>
      <c r="AV88">
        <v>32</v>
      </c>
      <c r="AW88">
        <v>9.1</v>
      </c>
      <c r="AX88">
        <v>14</v>
      </c>
      <c r="AY88">
        <v>0.9</v>
      </c>
      <c r="AZ88">
        <v>1</v>
      </c>
      <c r="BA88">
        <v>0.25</v>
      </c>
      <c r="BB88">
        <v>0.1</v>
      </c>
      <c r="BC88">
        <v>3</v>
      </c>
      <c r="BD88">
        <v>0.1</v>
      </c>
      <c r="BE88">
        <v>0.3</v>
      </c>
      <c r="BF88">
        <v>162</v>
      </c>
      <c r="BG88">
        <v>0.1</v>
      </c>
      <c r="BH88">
        <v>5.42</v>
      </c>
      <c r="BI88">
        <v>10.7</v>
      </c>
      <c r="BJ88">
        <v>1.35</v>
      </c>
      <c r="BK88">
        <v>5.15</v>
      </c>
      <c r="BL88">
        <v>1.21</v>
      </c>
      <c r="BM88">
        <v>0.77700000000000002</v>
      </c>
      <c r="BN88">
        <v>1.37</v>
      </c>
      <c r="BO88">
        <v>0.23</v>
      </c>
      <c r="BP88">
        <v>1.48</v>
      </c>
      <c r="BQ88">
        <v>0.3</v>
      </c>
      <c r="BR88">
        <v>0.85</v>
      </c>
      <c r="BS88">
        <v>0.151</v>
      </c>
      <c r="BT88">
        <v>0.96</v>
      </c>
      <c r="BU88">
        <v>0.13100000000000001</v>
      </c>
      <c r="BV88">
        <v>0.2</v>
      </c>
      <c r="BW88">
        <v>0.06</v>
      </c>
      <c r="BX88">
        <v>3.1</v>
      </c>
      <c r="BY88">
        <v>0.25</v>
      </c>
      <c r="BZ88">
        <v>2.5</v>
      </c>
      <c r="CA88">
        <v>0.92</v>
      </c>
      <c r="CB88">
        <v>0.55000000000000004</v>
      </c>
      <c r="CC88">
        <v>38.47</v>
      </c>
      <c r="CD88" s="2">
        <v>17.440000000000001</v>
      </c>
      <c r="CE88">
        <v>97.76</v>
      </c>
      <c r="CF88">
        <v>120</v>
      </c>
      <c r="CG88">
        <v>0.2</v>
      </c>
      <c r="CH88">
        <v>0.16</v>
      </c>
      <c r="CI88">
        <v>2.1</v>
      </c>
      <c r="CJ88">
        <v>0.23</v>
      </c>
      <c r="CK88">
        <v>0.5</v>
      </c>
      <c r="CL88">
        <v>3</v>
      </c>
      <c r="CM88">
        <v>16.5</v>
      </c>
      <c r="CN88">
        <v>20</v>
      </c>
      <c r="CO88">
        <v>281</v>
      </c>
      <c r="CP88">
        <v>0.6</v>
      </c>
      <c r="CQ88">
        <v>5</v>
      </c>
      <c r="CR88">
        <v>24</v>
      </c>
      <c r="CS88">
        <v>7730</v>
      </c>
      <c r="CT88">
        <v>2</v>
      </c>
      <c r="CU88">
        <v>4</v>
      </c>
      <c r="CV88">
        <v>1610</v>
      </c>
    </row>
    <row r="89" spans="1:102" x14ac:dyDescent="0.25">
      <c r="A89" t="s">
        <v>390</v>
      </c>
      <c r="B89" t="s">
        <v>391</v>
      </c>
      <c r="C89" s="1" t="str">
        <f t="shared" si="28"/>
        <v>22:0011</v>
      </c>
      <c r="D89" s="1" t="str">
        <f t="shared" si="38"/>
        <v>22:0008</v>
      </c>
      <c r="E89" t="s">
        <v>131</v>
      </c>
      <c r="F89" t="s">
        <v>392</v>
      </c>
      <c r="H89">
        <v>63.0166915</v>
      </c>
      <c r="I89">
        <v>-92.203778499999999</v>
      </c>
      <c r="J89" s="1" t="str">
        <f t="shared" si="39"/>
        <v>Whole</v>
      </c>
      <c r="K89" s="1" t="str">
        <f t="shared" si="40"/>
        <v>Rock crushing (ActLabs RX1)</v>
      </c>
      <c r="L89">
        <v>658224</v>
      </c>
      <c r="M89">
        <v>2.5</v>
      </c>
      <c r="P89">
        <v>6</v>
      </c>
      <c r="Q89">
        <v>1.08</v>
      </c>
      <c r="R89">
        <v>1.36</v>
      </c>
      <c r="S89">
        <v>0.49</v>
      </c>
      <c r="T89">
        <v>4.8</v>
      </c>
      <c r="U89">
        <v>5.0000000000000001E-3</v>
      </c>
      <c r="V89">
        <v>7.6</v>
      </c>
      <c r="W89">
        <v>13</v>
      </c>
      <c r="X89">
        <v>84.57</v>
      </c>
      <c r="Y89">
        <v>0.22</v>
      </c>
      <c r="AA89">
        <v>0.36</v>
      </c>
      <c r="AB89">
        <v>0.68</v>
      </c>
      <c r="AC89">
        <v>0.217</v>
      </c>
      <c r="AD89">
        <v>0.55000000000000004</v>
      </c>
      <c r="AE89">
        <v>1.2999999999999999E-2</v>
      </c>
      <c r="AF89">
        <v>0.02</v>
      </c>
      <c r="AG89">
        <v>0.04</v>
      </c>
      <c r="AH89">
        <v>0.02</v>
      </c>
      <c r="AI89" s="2">
        <v>4.62</v>
      </c>
      <c r="AJ89">
        <v>99.76</v>
      </c>
      <c r="AK89">
        <v>0.5</v>
      </c>
      <c r="AL89">
        <v>0.5</v>
      </c>
      <c r="AM89">
        <v>7</v>
      </c>
      <c r="AN89">
        <v>40</v>
      </c>
      <c r="AO89">
        <v>3</v>
      </c>
      <c r="AP89">
        <v>10</v>
      </c>
      <c r="AQ89">
        <v>30</v>
      </c>
      <c r="AR89">
        <v>1</v>
      </c>
      <c r="AS89">
        <v>4.9000000000000004</v>
      </c>
      <c r="AT89">
        <v>33</v>
      </c>
      <c r="AU89">
        <v>1</v>
      </c>
      <c r="AV89">
        <v>12</v>
      </c>
      <c r="AW89">
        <v>2.4</v>
      </c>
      <c r="AX89">
        <v>7</v>
      </c>
      <c r="AY89">
        <v>1.4</v>
      </c>
      <c r="AZ89">
        <v>1</v>
      </c>
      <c r="BA89">
        <v>0.25</v>
      </c>
      <c r="BB89">
        <v>0.05</v>
      </c>
      <c r="BC89">
        <v>0.5</v>
      </c>
      <c r="BD89">
        <v>0.4</v>
      </c>
      <c r="BE89">
        <v>0.05</v>
      </c>
      <c r="BF89">
        <v>29</v>
      </c>
      <c r="BG89">
        <v>0.4</v>
      </c>
      <c r="BH89">
        <v>3.42</v>
      </c>
      <c r="BI89">
        <v>6.51</v>
      </c>
      <c r="BJ89">
        <v>0.73</v>
      </c>
      <c r="BK89">
        <v>2.5499999999999998</v>
      </c>
      <c r="BL89">
        <v>0.47</v>
      </c>
      <c r="BM89">
        <v>0.19800000000000001</v>
      </c>
      <c r="BN89">
        <v>0.3</v>
      </c>
      <c r="BO89">
        <v>0.04</v>
      </c>
      <c r="BP89">
        <v>0.17</v>
      </c>
      <c r="BQ89">
        <v>0.03</v>
      </c>
      <c r="BR89">
        <v>0.1</v>
      </c>
      <c r="BS89">
        <v>1.9E-2</v>
      </c>
      <c r="BT89">
        <v>0.13</v>
      </c>
      <c r="BU89">
        <v>1.2999999999999999E-2</v>
      </c>
      <c r="BV89">
        <v>0.05</v>
      </c>
      <c r="BW89">
        <v>0.1</v>
      </c>
      <c r="BX89">
        <v>0.25</v>
      </c>
      <c r="BY89">
        <v>2.5000000000000001E-2</v>
      </c>
      <c r="BZ89">
        <v>2.5</v>
      </c>
      <c r="CA89">
        <v>0.56999999999999995</v>
      </c>
      <c r="CB89">
        <v>5.0000000000000001E-3</v>
      </c>
      <c r="CC89">
        <v>8.81</v>
      </c>
      <c r="CD89" s="2">
        <v>3.77</v>
      </c>
      <c r="CE89">
        <v>98.91</v>
      </c>
      <c r="CF89">
        <v>40.799999999999997</v>
      </c>
      <c r="CG89">
        <v>0.3</v>
      </c>
      <c r="CH89">
        <v>0.46</v>
      </c>
      <c r="CI89">
        <v>0.4</v>
      </c>
      <c r="CJ89">
        <v>7.0000000000000007E-2</v>
      </c>
      <c r="CK89">
        <v>0.5</v>
      </c>
      <c r="CL89">
        <v>0.3</v>
      </c>
      <c r="CM89">
        <v>2.7</v>
      </c>
      <c r="CN89">
        <v>41</v>
      </c>
      <c r="CO89">
        <v>40.4</v>
      </c>
      <c r="CP89">
        <v>0.1</v>
      </c>
      <c r="CQ89">
        <v>0.5</v>
      </c>
      <c r="CR89">
        <v>5</v>
      </c>
      <c r="CS89">
        <v>1420</v>
      </c>
      <c r="CT89">
        <v>3</v>
      </c>
      <c r="CU89">
        <v>4</v>
      </c>
      <c r="CV89">
        <v>105</v>
      </c>
    </row>
    <row r="90" spans="1:102" x14ac:dyDescent="0.25">
      <c r="A90" t="s">
        <v>393</v>
      </c>
      <c r="B90" t="s">
        <v>394</v>
      </c>
      <c r="C90" s="1" t="str">
        <f t="shared" si="28"/>
        <v>22:0011</v>
      </c>
      <c r="D90" s="1" t="str">
        <f t="shared" si="38"/>
        <v>22:0008</v>
      </c>
      <c r="E90" t="s">
        <v>395</v>
      </c>
      <c r="F90" t="s">
        <v>396</v>
      </c>
      <c r="H90">
        <v>63.025643799999997</v>
      </c>
      <c r="I90">
        <v>-92.204858400000006</v>
      </c>
      <c r="J90" s="1" t="str">
        <f t="shared" si="39"/>
        <v>Whole</v>
      </c>
      <c r="K90" s="1" t="str">
        <f t="shared" si="40"/>
        <v>Rock crushing (ActLabs RX1)</v>
      </c>
      <c r="L90">
        <v>658247</v>
      </c>
      <c r="M90">
        <v>3000</v>
      </c>
      <c r="N90">
        <v>5.62</v>
      </c>
      <c r="O90">
        <v>25</v>
      </c>
      <c r="P90">
        <v>49</v>
      </c>
      <c r="Q90">
        <v>1.03</v>
      </c>
      <c r="R90">
        <v>2.93</v>
      </c>
      <c r="S90">
        <v>12</v>
      </c>
      <c r="T90">
        <v>9.9700000000000006</v>
      </c>
      <c r="U90">
        <v>5.0000000000000001E-3</v>
      </c>
      <c r="V90">
        <v>16.5</v>
      </c>
      <c r="W90">
        <v>33</v>
      </c>
      <c r="X90">
        <v>21.9</v>
      </c>
      <c r="Y90">
        <v>11.02</v>
      </c>
      <c r="AA90">
        <v>11.42</v>
      </c>
      <c r="AB90">
        <v>3.93</v>
      </c>
      <c r="AC90">
        <v>0.30199999999999999</v>
      </c>
      <c r="AD90">
        <v>7.79</v>
      </c>
      <c r="AE90">
        <v>0.48099999999999998</v>
      </c>
      <c r="AF90">
        <v>0.65</v>
      </c>
      <c r="AG90">
        <v>2.86</v>
      </c>
      <c r="AH90">
        <v>0.25</v>
      </c>
      <c r="AI90" s="2">
        <v>17.36</v>
      </c>
      <c r="AJ90">
        <v>96.29</v>
      </c>
      <c r="AK90">
        <v>18</v>
      </c>
      <c r="AL90">
        <v>2</v>
      </c>
      <c r="AM90">
        <v>176</v>
      </c>
      <c r="AN90">
        <v>100</v>
      </c>
      <c r="AO90">
        <v>83</v>
      </c>
      <c r="AP90">
        <v>210</v>
      </c>
      <c r="AQ90">
        <v>3010</v>
      </c>
      <c r="AR90">
        <v>22</v>
      </c>
      <c r="AS90">
        <v>1.2</v>
      </c>
      <c r="AU90">
        <v>76</v>
      </c>
      <c r="AV90">
        <v>178</v>
      </c>
      <c r="AW90">
        <v>19.899999999999999</v>
      </c>
      <c r="AX90">
        <v>95</v>
      </c>
      <c r="AY90">
        <v>7.4</v>
      </c>
      <c r="AZ90">
        <v>117</v>
      </c>
      <c r="BA90">
        <v>24.7</v>
      </c>
      <c r="BB90">
        <v>0.05</v>
      </c>
      <c r="BC90">
        <v>7</v>
      </c>
      <c r="BD90">
        <v>15.6</v>
      </c>
      <c r="BE90">
        <v>2.1</v>
      </c>
      <c r="BF90">
        <v>460</v>
      </c>
      <c r="BG90">
        <v>101</v>
      </c>
      <c r="BH90">
        <v>56.2</v>
      </c>
      <c r="BI90">
        <v>142</v>
      </c>
      <c r="BJ90">
        <v>18.399999999999999</v>
      </c>
      <c r="BK90">
        <v>69.2</v>
      </c>
      <c r="BL90">
        <v>12.6</v>
      </c>
      <c r="BM90">
        <v>3.2</v>
      </c>
      <c r="BN90">
        <v>8.02</v>
      </c>
      <c r="BO90">
        <v>0.94</v>
      </c>
      <c r="BP90">
        <v>4.29</v>
      </c>
      <c r="BQ90">
        <v>0.75</v>
      </c>
      <c r="BR90">
        <v>1.9</v>
      </c>
      <c r="BS90">
        <v>0.23799999999999999</v>
      </c>
      <c r="BT90">
        <v>1.51</v>
      </c>
      <c r="BU90">
        <v>0.22800000000000001</v>
      </c>
      <c r="BV90">
        <v>1.9</v>
      </c>
      <c r="BW90">
        <v>0.26</v>
      </c>
      <c r="BX90">
        <v>4.9000000000000004</v>
      </c>
      <c r="BY90">
        <v>0.53</v>
      </c>
      <c r="CA90">
        <v>56.1</v>
      </c>
      <c r="CB90">
        <v>7.1</v>
      </c>
      <c r="CC90">
        <v>29.76</v>
      </c>
      <c r="CD90" s="2">
        <v>15.51</v>
      </c>
      <c r="CE90">
        <v>94.44</v>
      </c>
      <c r="CF90">
        <v>10000</v>
      </c>
      <c r="CG90">
        <v>85</v>
      </c>
      <c r="CH90">
        <v>13.7</v>
      </c>
      <c r="CI90">
        <v>21.6</v>
      </c>
      <c r="CJ90">
        <v>3.65</v>
      </c>
      <c r="CK90">
        <v>26</v>
      </c>
      <c r="CL90">
        <v>5.4</v>
      </c>
      <c r="CM90">
        <v>77.8</v>
      </c>
      <c r="CN90">
        <v>56</v>
      </c>
      <c r="CO90">
        <v>2670</v>
      </c>
      <c r="CP90">
        <v>0.4</v>
      </c>
      <c r="CQ90">
        <v>7</v>
      </c>
      <c r="CR90">
        <v>190</v>
      </c>
      <c r="CS90">
        <v>1840</v>
      </c>
      <c r="CT90">
        <v>128</v>
      </c>
      <c r="CU90">
        <v>5000</v>
      </c>
      <c r="CV90">
        <v>1290</v>
      </c>
      <c r="CW90">
        <v>12100</v>
      </c>
      <c r="CX90">
        <v>92700</v>
      </c>
    </row>
    <row r="91" spans="1:102" x14ac:dyDescent="0.25">
      <c r="A91" t="s">
        <v>397</v>
      </c>
      <c r="B91" t="s">
        <v>398</v>
      </c>
      <c r="C91" s="1" t="str">
        <f t="shared" si="28"/>
        <v>22:0011</v>
      </c>
      <c r="D91" s="1" t="str">
        <f t="shared" si="38"/>
        <v>22:0008</v>
      </c>
      <c r="E91" t="s">
        <v>399</v>
      </c>
      <c r="F91" t="s">
        <v>400</v>
      </c>
      <c r="H91">
        <v>62.960141200000002</v>
      </c>
      <c r="I91">
        <v>-91.928903000000005</v>
      </c>
      <c r="J91" s="1" t="str">
        <f t="shared" si="39"/>
        <v>Whole</v>
      </c>
      <c r="K91" s="1" t="str">
        <f t="shared" si="40"/>
        <v>Rock crushing (ActLabs RX1)</v>
      </c>
      <c r="L91">
        <v>658267</v>
      </c>
      <c r="M91">
        <v>3000</v>
      </c>
      <c r="N91">
        <v>14.2</v>
      </c>
      <c r="O91">
        <v>4</v>
      </c>
      <c r="P91">
        <v>0.5</v>
      </c>
      <c r="Q91">
        <v>1.01</v>
      </c>
      <c r="R91">
        <v>0.11</v>
      </c>
      <c r="S91">
        <v>11.1</v>
      </c>
      <c r="T91">
        <v>0.22</v>
      </c>
      <c r="U91">
        <v>5.0000000000000001E-3</v>
      </c>
      <c r="V91">
        <v>24.9</v>
      </c>
      <c r="W91">
        <v>24</v>
      </c>
      <c r="X91">
        <v>54.46</v>
      </c>
      <c r="Y91">
        <v>3.91</v>
      </c>
      <c r="AA91">
        <v>7.68</v>
      </c>
      <c r="AB91">
        <v>0.86</v>
      </c>
      <c r="AC91">
        <v>0.03</v>
      </c>
      <c r="AD91">
        <v>1.06</v>
      </c>
      <c r="AE91">
        <v>8.4000000000000005E-2</v>
      </c>
      <c r="AF91">
        <v>0.09</v>
      </c>
      <c r="AG91">
        <v>0.3</v>
      </c>
      <c r="AH91">
        <v>0.14000000000000001</v>
      </c>
      <c r="AI91" s="2">
        <v>4.51</v>
      </c>
      <c r="AJ91">
        <v>100.8</v>
      </c>
      <c r="AK91">
        <v>2</v>
      </c>
      <c r="AL91">
        <v>0.5</v>
      </c>
      <c r="AM91">
        <v>30</v>
      </c>
      <c r="AN91">
        <v>50</v>
      </c>
      <c r="AO91">
        <v>13</v>
      </c>
      <c r="AP91">
        <v>30</v>
      </c>
      <c r="AQ91">
        <v>400</v>
      </c>
      <c r="AR91">
        <v>8</v>
      </c>
      <c r="AS91">
        <v>1.8</v>
      </c>
      <c r="AU91">
        <v>17</v>
      </c>
      <c r="AV91">
        <v>31</v>
      </c>
      <c r="AW91">
        <v>8.8000000000000007</v>
      </c>
      <c r="AX91">
        <v>25</v>
      </c>
      <c r="AY91">
        <v>1.4</v>
      </c>
      <c r="AZ91">
        <v>178</v>
      </c>
      <c r="BA91">
        <v>2.8</v>
      </c>
      <c r="BB91">
        <v>0.05</v>
      </c>
      <c r="BC91">
        <v>0.5</v>
      </c>
      <c r="BD91">
        <v>1.8</v>
      </c>
      <c r="BE91">
        <v>2.1</v>
      </c>
      <c r="BF91">
        <v>88</v>
      </c>
      <c r="BG91">
        <v>39.5</v>
      </c>
      <c r="BH91">
        <v>3.89</v>
      </c>
      <c r="BI91">
        <v>8.58</v>
      </c>
      <c r="BJ91">
        <v>1.1499999999999999</v>
      </c>
      <c r="BK91">
        <v>4.3099999999999996</v>
      </c>
      <c r="BL91">
        <v>1.58</v>
      </c>
      <c r="BM91">
        <v>0.54800000000000004</v>
      </c>
      <c r="BN91">
        <v>1.47</v>
      </c>
      <c r="BO91">
        <v>0.28000000000000003</v>
      </c>
      <c r="BP91">
        <v>1.55</v>
      </c>
      <c r="BQ91">
        <v>0.27</v>
      </c>
      <c r="BR91">
        <v>0.66</v>
      </c>
      <c r="BS91">
        <v>8.3000000000000004E-2</v>
      </c>
      <c r="BT91">
        <v>0.56000000000000005</v>
      </c>
      <c r="BU91">
        <v>6.9000000000000006E-2</v>
      </c>
      <c r="BV91">
        <v>0.6</v>
      </c>
      <c r="BW91">
        <v>0.08</v>
      </c>
      <c r="BX91">
        <v>0.25</v>
      </c>
      <c r="BY91">
        <v>0.2</v>
      </c>
      <c r="BZ91">
        <v>11</v>
      </c>
      <c r="CA91">
        <v>7.9</v>
      </c>
      <c r="CB91">
        <v>3.43</v>
      </c>
      <c r="CC91">
        <v>35.369999999999997</v>
      </c>
      <c r="CD91" s="2">
        <v>1.72</v>
      </c>
      <c r="CE91">
        <v>98.02</v>
      </c>
      <c r="CF91">
        <v>10000</v>
      </c>
      <c r="CG91">
        <v>23.6</v>
      </c>
      <c r="CH91">
        <v>1.1000000000000001</v>
      </c>
      <c r="CI91">
        <v>6.3</v>
      </c>
      <c r="CJ91">
        <v>2.33</v>
      </c>
      <c r="CK91">
        <v>5</v>
      </c>
      <c r="CL91">
        <v>0.1</v>
      </c>
      <c r="CM91">
        <v>11.8</v>
      </c>
      <c r="CN91">
        <v>34</v>
      </c>
      <c r="CO91">
        <v>433</v>
      </c>
      <c r="CP91">
        <v>0.1</v>
      </c>
      <c r="CQ91">
        <v>4</v>
      </c>
      <c r="CR91">
        <v>20</v>
      </c>
      <c r="CS91">
        <v>185</v>
      </c>
      <c r="CT91">
        <v>200</v>
      </c>
      <c r="CU91">
        <v>10</v>
      </c>
      <c r="CV91">
        <v>43.3</v>
      </c>
      <c r="CX91">
        <v>14000</v>
      </c>
    </row>
    <row r="92" spans="1:102" x14ac:dyDescent="0.25">
      <c r="A92" t="s">
        <v>401</v>
      </c>
      <c r="B92" t="s">
        <v>402</v>
      </c>
      <c r="C92" s="1" t="str">
        <f t="shared" si="28"/>
        <v>22:0011</v>
      </c>
      <c r="D92" s="1" t="str">
        <f t="shared" si="38"/>
        <v>22:0008</v>
      </c>
      <c r="E92" t="s">
        <v>403</v>
      </c>
      <c r="F92" t="s">
        <v>404</v>
      </c>
      <c r="H92">
        <v>63.023475900000001</v>
      </c>
      <c r="I92">
        <v>-92.171203800000001</v>
      </c>
      <c r="J92" s="1" t="str">
        <f t="shared" si="39"/>
        <v>Whole</v>
      </c>
      <c r="K92" s="1" t="str">
        <f t="shared" si="40"/>
        <v>Rock crushing (ActLabs RX1)</v>
      </c>
      <c r="L92">
        <v>601009</v>
      </c>
      <c r="M92">
        <v>2.5</v>
      </c>
      <c r="P92">
        <v>48</v>
      </c>
      <c r="Q92">
        <v>1</v>
      </c>
      <c r="R92">
        <v>0.6</v>
      </c>
      <c r="S92">
        <v>0.25</v>
      </c>
      <c r="T92">
        <v>2.0499999999999998</v>
      </c>
      <c r="U92">
        <v>5.0000000000000001E-3</v>
      </c>
      <c r="V92">
        <v>3.3</v>
      </c>
      <c r="W92">
        <v>11</v>
      </c>
      <c r="X92">
        <v>65.42</v>
      </c>
      <c r="Y92">
        <v>14.8</v>
      </c>
      <c r="AA92">
        <v>0.9</v>
      </c>
      <c r="AB92">
        <v>2.0299999999999998</v>
      </c>
      <c r="AC92">
        <v>4.7E-2</v>
      </c>
      <c r="AD92">
        <v>1.9</v>
      </c>
      <c r="AE92">
        <v>0.52600000000000002</v>
      </c>
      <c r="AF92">
        <v>3.33</v>
      </c>
      <c r="AG92">
        <v>1.96</v>
      </c>
      <c r="AH92">
        <v>0.1</v>
      </c>
      <c r="AI92" s="2">
        <v>4.04</v>
      </c>
      <c r="AJ92">
        <v>98.74</v>
      </c>
      <c r="AK92">
        <v>11</v>
      </c>
      <c r="AL92">
        <v>1</v>
      </c>
      <c r="AM92">
        <v>94</v>
      </c>
      <c r="AN92">
        <v>120</v>
      </c>
      <c r="AO92">
        <v>18</v>
      </c>
      <c r="AP92">
        <v>60</v>
      </c>
      <c r="AQ92">
        <v>50</v>
      </c>
      <c r="AR92">
        <v>19</v>
      </c>
      <c r="AS92">
        <v>1.3</v>
      </c>
      <c r="AT92">
        <v>39</v>
      </c>
      <c r="AU92">
        <v>61</v>
      </c>
      <c r="AV92">
        <v>349</v>
      </c>
      <c r="AW92">
        <v>10.7</v>
      </c>
      <c r="AX92">
        <v>146</v>
      </c>
      <c r="AY92">
        <v>5.8</v>
      </c>
      <c r="AZ92">
        <v>1</v>
      </c>
      <c r="BA92">
        <v>0.8</v>
      </c>
      <c r="BB92">
        <v>0.05</v>
      </c>
      <c r="BC92">
        <v>47</v>
      </c>
      <c r="BD92">
        <v>0.3</v>
      </c>
      <c r="BE92">
        <v>2</v>
      </c>
      <c r="BF92">
        <v>587</v>
      </c>
      <c r="BG92">
        <v>0.2</v>
      </c>
      <c r="BH92">
        <v>26.6</v>
      </c>
      <c r="BI92">
        <v>51.3</v>
      </c>
      <c r="BJ92">
        <v>6.19</v>
      </c>
      <c r="BK92">
        <v>23.1</v>
      </c>
      <c r="BL92">
        <v>3.97</v>
      </c>
      <c r="BM92">
        <v>1.08</v>
      </c>
      <c r="BN92">
        <v>2.73</v>
      </c>
      <c r="BO92">
        <v>0.4</v>
      </c>
      <c r="BP92">
        <v>2.14</v>
      </c>
      <c r="BQ92">
        <v>0.4</v>
      </c>
      <c r="BR92">
        <v>1.17</v>
      </c>
      <c r="BS92">
        <v>0.17299999999999999</v>
      </c>
      <c r="BT92">
        <v>1.0900000000000001</v>
      </c>
      <c r="BU92">
        <v>0.17</v>
      </c>
      <c r="BV92">
        <v>3.1</v>
      </c>
      <c r="BW92">
        <v>2.16</v>
      </c>
      <c r="BX92">
        <v>3.1</v>
      </c>
      <c r="BY92">
        <v>0.36</v>
      </c>
      <c r="BZ92">
        <v>11</v>
      </c>
      <c r="CA92">
        <v>5.0599999999999996</v>
      </c>
      <c r="CB92">
        <v>1.6</v>
      </c>
      <c r="CC92">
        <v>4.57</v>
      </c>
      <c r="CD92" s="2">
        <v>3.67</v>
      </c>
      <c r="CE92">
        <v>98.37</v>
      </c>
      <c r="CF92">
        <v>64.400000000000006</v>
      </c>
      <c r="CG92">
        <v>0.21</v>
      </c>
      <c r="CH92">
        <v>0.12</v>
      </c>
      <c r="CI92">
        <v>0.05</v>
      </c>
      <c r="CJ92">
        <v>0.01</v>
      </c>
      <c r="CK92">
        <v>0.5</v>
      </c>
      <c r="CL92">
        <v>0.1</v>
      </c>
      <c r="CM92">
        <v>16.5</v>
      </c>
      <c r="CN92">
        <v>84</v>
      </c>
      <c r="CO92">
        <v>59.4</v>
      </c>
      <c r="CP92">
        <v>0.1</v>
      </c>
      <c r="CQ92">
        <v>27</v>
      </c>
      <c r="CR92">
        <v>58</v>
      </c>
      <c r="CS92">
        <v>324</v>
      </c>
      <c r="CT92">
        <v>1</v>
      </c>
      <c r="CU92">
        <v>13</v>
      </c>
      <c r="CV92">
        <v>70.5</v>
      </c>
    </row>
    <row r="93" spans="1:102" x14ac:dyDescent="0.25">
      <c r="A93" t="s">
        <v>405</v>
      </c>
      <c r="B93" t="s">
        <v>406</v>
      </c>
      <c r="C93" s="1" t="str">
        <f t="shared" si="28"/>
        <v>22:0011</v>
      </c>
      <c r="D93" s="1" t="str">
        <f>HYPERLINK("http://geochem.nrcan.gc.ca/cdogs/content/svy/svy_e.htm", "")</f>
        <v/>
      </c>
      <c r="G93" s="1" t="str">
        <f>HYPERLINK("http://geochem.nrcan.gc.ca/cdogs/content/cr_/cr_00217_e.htm", "217")</f>
        <v>217</v>
      </c>
      <c r="J93" t="s">
        <v>124</v>
      </c>
      <c r="K93" t="s">
        <v>125</v>
      </c>
      <c r="P93">
        <v>73</v>
      </c>
      <c r="Q93">
        <v>1.04</v>
      </c>
      <c r="R93">
        <v>3.2</v>
      </c>
      <c r="S93">
        <v>2.63</v>
      </c>
      <c r="T93">
        <v>11.3</v>
      </c>
      <c r="U93">
        <v>5.0000000000000001E-3</v>
      </c>
      <c r="V93">
        <v>1.2</v>
      </c>
      <c r="W93">
        <v>81300</v>
      </c>
      <c r="X93">
        <v>55.14</v>
      </c>
      <c r="Y93">
        <v>8.24</v>
      </c>
      <c r="AA93">
        <v>2.94</v>
      </c>
      <c r="AB93">
        <v>4.67</v>
      </c>
      <c r="AC93">
        <v>6.0999999999999999E-2</v>
      </c>
      <c r="AD93">
        <v>8.9600000000000009</v>
      </c>
      <c r="AE93">
        <v>0.42799999999999999</v>
      </c>
      <c r="AF93">
        <v>0.04</v>
      </c>
      <c r="AG93">
        <v>1.25</v>
      </c>
      <c r="AH93">
        <v>0.08</v>
      </c>
      <c r="AI93" s="2">
        <v>15.17</v>
      </c>
      <c r="AJ93">
        <v>98.31</v>
      </c>
      <c r="AK93">
        <v>9</v>
      </c>
      <c r="AL93">
        <v>1</v>
      </c>
      <c r="AM93">
        <v>153</v>
      </c>
      <c r="AN93">
        <v>70</v>
      </c>
      <c r="AO93">
        <v>8</v>
      </c>
      <c r="AP93">
        <v>50</v>
      </c>
      <c r="AQ93">
        <v>20</v>
      </c>
      <c r="AR93">
        <v>11</v>
      </c>
      <c r="AS93">
        <v>0.9</v>
      </c>
      <c r="AU93">
        <v>47</v>
      </c>
      <c r="AV93">
        <v>74</v>
      </c>
      <c r="AW93">
        <v>22.7</v>
      </c>
      <c r="AX93">
        <v>186</v>
      </c>
      <c r="AY93">
        <v>4.5</v>
      </c>
      <c r="AZ93">
        <v>4</v>
      </c>
      <c r="BA93">
        <v>0.9</v>
      </c>
      <c r="BB93">
        <v>0.05</v>
      </c>
      <c r="BC93">
        <v>2</v>
      </c>
      <c r="BD93">
        <v>67.5</v>
      </c>
      <c r="BE93">
        <v>6.5</v>
      </c>
      <c r="BF93">
        <v>228</v>
      </c>
      <c r="BG93">
        <v>0.05</v>
      </c>
      <c r="BH93">
        <v>21.9</v>
      </c>
      <c r="BI93">
        <v>40.1</v>
      </c>
      <c r="BJ93">
        <v>5.52</v>
      </c>
      <c r="BK93">
        <v>21.8</v>
      </c>
      <c r="BL93">
        <v>4.29</v>
      </c>
      <c r="BM93">
        <v>0.88400000000000001</v>
      </c>
      <c r="BN93">
        <v>3.38</v>
      </c>
      <c r="BO93">
        <v>0.55000000000000004</v>
      </c>
      <c r="BP93">
        <v>3.34</v>
      </c>
      <c r="BQ93">
        <v>0.71</v>
      </c>
      <c r="BR93">
        <v>2.06</v>
      </c>
      <c r="BS93">
        <v>0.32400000000000001</v>
      </c>
      <c r="BT93">
        <v>2.08</v>
      </c>
      <c r="BU93">
        <v>0.30499999999999999</v>
      </c>
      <c r="BV93">
        <v>3.7</v>
      </c>
      <c r="BW93">
        <v>0.51</v>
      </c>
      <c r="BX93">
        <v>31.6</v>
      </c>
      <c r="BY93">
        <v>13.9</v>
      </c>
      <c r="BZ93">
        <v>9</v>
      </c>
      <c r="CA93">
        <v>4.21</v>
      </c>
      <c r="CB93">
        <v>2.52</v>
      </c>
      <c r="CC93">
        <v>4.2699999999999996</v>
      </c>
      <c r="CD93" s="2">
        <v>15.04</v>
      </c>
      <c r="CE93">
        <v>98.18</v>
      </c>
      <c r="CF93">
        <v>7350</v>
      </c>
      <c r="CG93">
        <v>0.09</v>
      </c>
      <c r="CH93">
        <v>75.099999999999994</v>
      </c>
      <c r="CI93">
        <v>0.6</v>
      </c>
      <c r="CJ93">
        <v>0.01</v>
      </c>
      <c r="CK93">
        <v>0.5</v>
      </c>
      <c r="CL93">
        <v>0.9</v>
      </c>
      <c r="CM93">
        <v>8.5</v>
      </c>
      <c r="CN93">
        <v>54</v>
      </c>
      <c r="CO93">
        <v>28.1</v>
      </c>
      <c r="CP93">
        <v>0.1</v>
      </c>
      <c r="CQ93">
        <v>19</v>
      </c>
      <c r="CR93">
        <v>51</v>
      </c>
      <c r="CS93">
        <v>427</v>
      </c>
      <c r="CT93">
        <v>4</v>
      </c>
      <c r="CU93">
        <v>12</v>
      </c>
      <c r="CV93">
        <v>233</v>
      </c>
    </row>
    <row r="94" spans="1:102" x14ac:dyDescent="0.25">
      <c r="A94" t="s">
        <v>407</v>
      </c>
      <c r="B94" t="s">
        <v>408</v>
      </c>
      <c r="C94" s="1" t="str">
        <f t="shared" si="28"/>
        <v>22:0011</v>
      </c>
      <c r="D94" s="1" t="str">
        <f>HYPERLINK("http://geochem.nrcan.gc.ca/cdogs/content/svy/svy220008_e.htm", "22:0008")</f>
        <v>22:0008</v>
      </c>
      <c r="E94" t="s">
        <v>403</v>
      </c>
      <c r="F94" t="s">
        <v>409</v>
      </c>
      <c r="H94">
        <v>63.023475900000001</v>
      </c>
      <c r="I94">
        <v>-92.171203800000001</v>
      </c>
      <c r="J94" s="1" t="str">
        <f>HYPERLINK("http://geochem.nrcan.gc.ca/cdogs/content/kwd/kwd020033_e.htm", "Whole")</f>
        <v>Whole</v>
      </c>
      <c r="K94" s="1" t="str">
        <f>HYPERLINK("http://geochem.nrcan.gc.ca/cdogs/content/kwd/kwd080069_e.htm", "Rock crushing (ActLabs RX1)")</f>
        <v>Rock crushing (ActLabs RX1)</v>
      </c>
      <c r="L94">
        <v>601012</v>
      </c>
      <c r="M94">
        <v>2.5</v>
      </c>
      <c r="P94">
        <v>10</v>
      </c>
      <c r="Q94">
        <v>1.05</v>
      </c>
      <c r="R94">
        <v>2.36</v>
      </c>
      <c r="S94">
        <v>0.18</v>
      </c>
      <c r="T94">
        <v>8.31</v>
      </c>
      <c r="U94">
        <v>5.0000000000000001E-3</v>
      </c>
      <c r="V94">
        <v>5.2</v>
      </c>
      <c r="W94">
        <v>24</v>
      </c>
      <c r="X94">
        <v>41.09</v>
      </c>
      <c r="Y94">
        <v>7.94</v>
      </c>
      <c r="AA94">
        <v>1.68</v>
      </c>
      <c r="AB94">
        <v>13.5</v>
      </c>
      <c r="AC94">
        <v>0.127</v>
      </c>
      <c r="AD94">
        <v>9.41</v>
      </c>
      <c r="AE94">
        <v>1.29</v>
      </c>
      <c r="AF94">
        <v>0.15</v>
      </c>
      <c r="AG94">
        <v>4.01</v>
      </c>
      <c r="AH94">
        <v>3.02</v>
      </c>
      <c r="AI94" s="2">
        <v>10.79</v>
      </c>
      <c r="AJ94">
        <v>98.79</v>
      </c>
      <c r="AK94">
        <v>20</v>
      </c>
      <c r="AL94">
        <v>9</v>
      </c>
      <c r="AM94">
        <v>92</v>
      </c>
      <c r="AN94">
        <v>560</v>
      </c>
      <c r="AO94">
        <v>41</v>
      </c>
      <c r="AP94">
        <v>450</v>
      </c>
      <c r="AQ94">
        <v>30</v>
      </c>
      <c r="AR94">
        <v>15</v>
      </c>
      <c r="AS94">
        <v>1.7</v>
      </c>
      <c r="AT94">
        <v>19</v>
      </c>
      <c r="AU94">
        <v>246</v>
      </c>
      <c r="AV94">
        <v>3483</v>
      </c>
      <c r="AW94">
        <v>42.3</v>
      </c>
      <c r="AX94">
        <v>684</v>
      </c>
      <c r="AY94">
        <v>20.5</v>
      </c>
      <c r="AZ94">
        <v>1</v>
      </c>
      <c r="BA94">
        <v>1.8</v>
      </c>
      <c r="BB94">
        <v>0.05</v>
      </c>
      <c r="BC94">
        <v>4</v>
      </c>
      <c r="BD94">
        <v>1.7</v>
      </c>
      <c r="BE94">
        <v>40.299999999999997</v>
      </c>
      <c r="BF94">
        <v>3784</v>
      </c>
      <c r="BG94">
        <v>0.2</v>
      </c>
      <c r="BH94">
        <v>383</v>
      </c>
      <c r="BI94">
        <v>710</v>
      </c>
      <c r="BJ94">
        <v>84</v>
      </c>
      <c r="BK94">
        <v>310</v>
      </c>
      <c r="BL94">
        <v>47.2</v>
      </c>
      <c r="BM94">
        <v>11.1</v>
      </c>
      <c r="BN94">
        <v>25.9</v>
      </c>
      <c r="BO94">
        <v>2.66</v>
      </c>
      <c r="BP94">
        <v>10.4</v>
      </c>
      <c r="BQ94">
        <v>1.46</v>
      </c>
      <c r="BR94">
        <v>3.7</v>
      </c>
      <c r="BS94">
        <v>0.41399999999999998</v>
      </c>
      <c r="BT94">
        <v>2.2799999999999998</v>
      </c>
      <c r="BU94">
        <v>0.31</v>
      </c>
      <c r="BV94">
        <v>5.0999999999999996</v>
      </c>
      <c r="BW94">
        <v>0.71</v>
      </c>
      <c r="BX94">
        <v>1.3</v>
      </c>
      <c r="BY94">
        <v>3.04</v>
      </c>
      <c r="BZ94">
        <v>190</v>
      </c>
      <c r="CA94">
        <v>23.6</v>
      </c>
      <c r="CB94">
        <v>4.1100000000000003</v>
      </c>
      <c r="CC94">
        <v>7.46</v>
      </c>
      <c r="CD94" s="2">
        <v>10.210000000000001</v>
      </c>
      <c r="CE94">
        <v>98.2</v>
      </c>
      <c r="CF94">
        <v>19</v>
      </c>
      <c r="CG94">
        <v>0.23</v>
      </c>
      <c r="CH94">
        <v>0.45</v>
      </c>
      <c r="CI94">
        <v>1.3</v>
      </c>
      <c r="CJ94">
        <v>0.01</v>
      </c>
      <c r="CK94">
        <v>0.5</v>
      </c>
      <c r="CL94">
        <v>0.2</v>
      </c>
      <c r="CM94">
        <v>38.6</v>
      </c>
      <c r="CN94">
        <v>342</v>
      </c>
      <c r="CO94">
        <v>32.299999999999997</v>
      </c>
      <c r="CP94">
        <v>0.1</v>
      </c>
      <c r="CQ94">
        <v>166</v>
      </c>
      <c r="CR94">
        <v>425</v>
      </c>
      <c r="CS94">
        <v>869</v>
      </c>
      <c r="CT94">
        <v>0.5</v>
      </c>
      <c r="CU94">
        <v>242</v>
      </c>
      <c r="CV94">
        <v>135</v>
      </c>
    </row>
    <row r="95" spans="1:102" x14ac:dyDescent="0.25">
      <c r="A95" t="s">
        <v>410</v>
      </c>
      <c r="B95" t="s">
        <v>411</v>
      </c>
      <c r="C95" s="1" t="str">
        <f t="shared" si="28"/>
        <v>22:0011</v>
      </c>
      <c r="D95" s="1" t="str">
        <f>HYPERLINK("http://geochem.nrcan.gc.ca/cdogs/content/svy/svy220008_e.htm", "22:0008")</f>
        <v>22:0008</v>
      </c>
      <c r="E95" t="s">
        <v>403</v>
      </c>
      <c r="F95" t="s">
        <v>412</v>
      </c>
      <c r="H95">
        <v>63.023475900000001</v>
      </c>
      <c r="I95">
        <v>-92.171203800000001</v>
      </c>
      <c r="J95" s="1" t="str">
        <f>HYPERLINK("http://geochem.nrcan.gc.ca/cdogs/content/kwd/kwd020033_e.htm", "Whole")</f>
        <v>Whole</v>
      </c>
      <c r="K95" s="1" t="str">
        <f>HYPERLINK("http://geochem.nrcan.gc.ca/cdogs/content/kwd/kwd080069_e.htm", "Rock crushing (ActLabs RX1)")</f>
        <v>Rock crushing (ActLabs RX1)</v>
      </c>
      <c r="L95">
        <v>601029</v>
      </c>
      <c r="M95">
        <v>2.5</v>
      </c>
      <c r="P95">
        <v>9</v>
      </c>
      <c r="Q95">
        <v>1.02</v>
      </c>
      <c r="R95">
        <v>1.66</v>
      </c>
      <c r="S95">
        <v>0.19</v>
      </c>
      <c r="T95">
        <v>5.39</v>
      </c>
      <c r="U95">
        <v>0.77</v>
      </c>
      <c r="V95">
        <v>15.3</v>
      </c>
      <c r="W95">
        <v>31</v>
      </c>
      <c r="X95">
        <v>40.56</v>
      </c>
      <c r="Y95">
        <v>5.51</v>
      </c>
      <c r="AA95">
        <v>21.68</v>
      </c>
      <c r="AB95">
        <v>1.66</v>
      </c>
      <c r="AC95">
        <v>7.1999999999999995E-2</v>
      </c>
      <c r="AD95">
        <v>4.6100000000000003</v>
      </c>
      <c r="AE95">
        <v>0.17299999999999999</v>
      </c>
      <c r="AF95">
        <v>1.76</v>
      </c>
      <c r="AG95">
        <v>0.28000000000000003</v>
      </c>
      <c r="AH95">
        <v>0.38</v>
      </c>
      <c r="AI95" s="2">
        <v>5.79</v>
      </c>
      <c r="AJ95">
        <v>99.48</v>
      </c>
      <c r="AK95">
        <v>4</v>
      </c>
      <c r="AL95">
        <v>1</v>
      </c>
      <c r="AM95">
        <v>32</v>
      </c>
      <c r="AN95">
        <v>20</v>
      </c>
      <c r="AO95">
        <v>5</v>
      </c>
      <c r="AP95">
        <v>10</v>
      </c>
      <c r="AQ95">
        <v>30</v>
      </c>
      <c r="AR95">
        <v>8</v>
      </c>
      <c r="AS95">
        <v>3.4</v>
      </c>
      <c r="AT95">
        <v>21</v>
      </c>
      <c r="AU95">
        <v>10</v>
      </c>
      <c r="AV95">
        <v>442</v>
      </c>
      <c r="AW95">
        <v>7.7</v>
      </c>
      <c r="AX95">
        <v>52</v>
      </c>
      <c r="AY95">
        <v>1.7</v>
      </c>
      <c r="AZ95">
        <v>1</v>
      </c>
      <c r="BA95">
        <v>0.25</v>
      </c>
      <c r="BB95">
        <v>0.05</v>
      </c>
      <c r="BC95">
        <v>0.5</v>
      </c>
      <c r="BD95">
        <v>0.3</v>
      </c>
      <c r="BE95">
        <v>0.4</v>
      </c>
      <c r="BF95">
        <v>415</v>
      </c>
      <c r="BG95">
        <v>0.1</v>
      </c>
      <c r="BH95">
        <v>16.8</v>
      </c>
      <c r="BI95">
        <v>31.2</v>
      </c>
      <c r="BJ95">
        <v>3.67</v>
      </c>
      <c r="BK95">
        <v>13.8</v>
      </c>
      <c r="BL95">
        <v>2.5</v>
      </c>
      <c r="BM95">
        <v>0.85099999999999998</v>
      </c>
      <c r="BN95">
        <v>1.73</v>
      </c>
      <c r="BO95">
        <v>0.25</v>
      </c>
      <c r="BP95">
        <v>1.27</v>
      </c>
      <c r="BQ95">
        <v>0.26</v>
      </c>
      <c r="BR95">
        <v>0.71</v>
      </c>
      <c r="BS95">
        <v>9.5000000000000001E-2</v>
      </c>
      <c r="BT95">
        <v>0.67</v>
      </c>
      <c r="BU95">
        <v>0.109</v>
      </c>
      <c r="BV95">
        <v>1</v>
      </c>
      <c r="BW95">
        <v>0.11</v>
      </c>
      <c r="BX95">
        <v>0.6</v>
      </c>
      <c r="BY95">
        <v>0.19</v>
      </c>
      <c r="BZ95">
        <v>5</v>
      </c>
      <c r="CA95">
        <v>4.58</v>
      </c>
      <c r="CB95">
        <v>0.69</v>
      </c>
      <c r="CC95">
        <v>38.69</v>
      </c>
      <c r="CD95" s="2">
        <v>4.07</v>
      </c>
      <c r="CE95">
        <v>97.77</v>
      </c>
      <c r="CF95">
        <v>21.1</v>
      </c>
      <c r="CG95">
        <v>0.08</v>
      </c>
      <c r="CH95">
        <v>0.17</v>
      </c>
      <c r="CI95">
        <v>0.05</v>
      </c>
      <c r="CJ95">
        <v>0.01</v>
      </c>
      <c r="CK95">
        <v>0.5</v>
      </c>
      <c r="CL95">
        <v>0.1</v>
      </c>
      <c r="CM95">
        <v>2.8</v>
      </c>
      <c r="CN95">
        <v>4</v>
      </c>
      <c r="CO95">
        <v>20.100000000000001</v>
      </c>
      <c r="CP95">
        <v>0.1</v>
      </c>
      <c r="CQ95">
        <v>5</v>
      </c>
      <c r="CR95">
        <v>9</v>
      </c>
      <c r="CS95">
        <v>218</v>
      </c>
      <c r="CT95">
        <v>1</v>
      </c>
      <c r="CU95">
        <v>2</v>
      </c>
      <c r="CV95">
        <v>24.5</v>
      </c>
    </row>
    <row r="96" spans="1:102" x14ac:dyDescent="0.25">
      <c r="A96" t="s">
        <v>413</v>
      </c>
      <c r="B96" t="s">
        <v>414</v>
      </c>
      <c r="C96" s="1" t="str">
        <f t="shared" si="28"/>
        <v>22:0011</v>
      </c>
      <c r="D96" s="1" t="str">
        <f>HYPERLINK("http://geochem.nrcan.gc.ca/cdogs/content/svy/svy220008_e.htm", "22:0008")</f>
        <v>22:0008</v>
      </c>
      <c r="E96" t="s">
        <v>403</v>
      </c>
      <c r="F96" t="s">
        <v>415</v>
      </c>
      <c r="H96">
        <v>63.023475900000001</v>
      </c>
      <c r="I96">
        <v>-92.171203800000001</v>
      </c>
      <c r="J96" s="1" t="str">
        <f>HYPERLINK("http://geochem.nrcan.gc.ca/cdogs/content/kwd/kwd020033_e.htm", "Whole")</f>
        <v>Whole</v>
      </c>
      <c r="K96" s="1" t="str">
        <f>HYPERLINK("http://geochem.nrcan.gc.ca/cdogs/content/kwd/kwd080069_e.htm", "Rock crushing (ActLabs RX1)")</f>
        <v>Rock crushing (ActLabs RX1)</v>
      </c>
      <c r="L96">
        <v>601051</v>
      </c>
      <c r="M96">
        <v>2.5</v>
      </c>
      <c r="P96">
        <v>7</v>
      </c>
      <c r="Q96">
        <v>1.02</v>
      </c>
      <c r="R96">
        <v>0.13</v>
      </c>
      <c r="S96">
        <v>0.08</v>
      </c>
      <c r="T96">
        <v>0.45</v>
      </c>
      <c r="U96">
        <v>5.0000000000000001E-3</v>
      </c>
      <c r="V96">
        <v>6.7</v>
      </c>
      <c r="W96">
        <v>11</v>
      </c>
      <c r="X96">
        <v>49.67</v>
      </c>
      <c r="Y96">
        <v>14.17</v>
      </c>
      <c r="AA96">
        <v>3.67</v>
      </c>
      <c r="AB96">
        <v>7.07</v>
      </c>
      <c r="AC96">
        <v>0.14699999999999999</v>
      </c>
      <c r="AD96">
        <v>11.43</v>
      </c>
      <c r="AE96">
        <v>0.89500000000000002</v>
      </c>
      <c r="AF96">
        <v>2.95</v>
      </c>
      <c r="AG96">
        <v>0.06</v>
      </c>
      <c r="AH96">
        <v>0.08</v>
      </c>
      <c r="AI96" s="2">
        <v>2.56</v>
      </c>
      <c r="AJ96">
        <v>100.1</v>
      </c>
      <c r="AK96">
        <v>32</v>
      </c>
      <c r="AL96">
        <v>0.5</v>
      </c>
      <c r="AM96">
        <v>231</v>
      </c>
      <c r="AN96">
        <v>180</v>
      </c>
      <c r="AO96">
        <v>45</v>
      </c>
      <c r="AP96">
        <v>120</v>
      </c>
      <c r="AQ96">
        <v>110</v>
      </c>
      <c r="AR96">
        <v>17</v>
      </c>
      <c r="AS96">
        <v>1.9</v>
      </c>
      <c r="AT96">
        <v>16</v>
      </c>
      <c r="AU96">
        <v>0.5</v>
      </c>
      <c r="AV96">
        <v>332</v>
      </c>
      <c r="AW96">
        <v>15.7</v>
      </c>
      <c r="AX96">
        <v>58</v>
      </c>
      <c r="AY96">
        <v>2.5</v>
      </c>
      <c r="AZ96">
        <v>1</v>
      </c>
      <c r="BA96">
        <v>0.25</v>
      </c>
      <c r="BB96">
        <v>0.05</v>
      </c>
      <c r="BC96">
        <v>1</v>
      </c>
      <c r="BD96">
        <v>3.7</v>
      </c>
      <c r="BE96">
        <v>0.05</v>
      </c>
      <c r="BF96">
        <v>27</v>
      </c>
      <c r="BG96">
        <v>0.05</v>
      </c>
      <c r="BH96">
        <v>5.0999999999999996</v>
      </c>
      <c r="BI96">
        <v>12.2</v>
      </c>
      <c r="BJ96">
        <v>1.82</v>
      </c>
      <c r="BK96">
        <v>8.75</v>
      </c>
      <c r="BL96">
        <v>2.52</v>
      </c>
      <c r="BM96">
        <v>0.89100000000000001</v>
      </c>
      <c r="BN96">
        <v>2.91</v>
      </c>
      <c r="BO96">
        <v>0.55000000000000004</v>
      </c>
      <c r="BP96">
        <v>3.16</v>
      </c>
      <c r="BQ96">
        <v>0.66</v>
      </c>
      <c r="BR96">
        <v>1.75</v>
      </c>
      <c r="BS96">
        <v>0.25900000000000001</v>
      </c>
      <c r="BT96">
        <v>1.66</v>
      </c>
      <c r="BU96">
        <v>0.26</v>
      </c>
      <c r="BV96">
        <v>1.4</v>
      </c>
      <c r="BW96">
        <v>0.45</v>
      </c>
      <c r="BX96">
        <v>1.2</v>
      </c>
      <c r="BY96">
        <v>2.5000000000000001E-2</v>
      </c>
      <c r="BZ96">
        <v>2.5</v>
      </c>
      <c r="CA96">
        <v>0.53</v>
      </c>
      <c r="CB96">
        <v>0.17</v>
      </c>
      <c r="CC96">
        <v>11.12</v>
      </c>
      <c r="CD96" s="2">
        <v>1.81</v>
      </c>
      <c r="CE96">
        <v>99.39</v>
      </c>
      <c r="CF96">
        <v>14.4</v>
      </c>
      <c r="CG96">
        <v>0.01</v>
      </c>
      <c r="CH96">
        <v>1.07</v>
      </c>
      <c r="CI96">
        <v>0.3</v>
      </c>
      <c r="CJ96">
        <v>0.13</v>
      </c>
      <c r="CK96">
        <v>0.5</v>
      </c>
      <c r="CL96">
        <v>0.1</v>
      </c>
      <c r="CM96">
        <v>50.3</v>
      </c>
      <c r="CN96">
        <v>142</v>
      </c>
      <c r="CO96">
        <v>125</v>
      </c>
      <c r="CP96">
        <v>0.1</v>
      </c>
      <c r="CQ96">
        <v>16</v>
      </c>
      <c r="CR96">
        <v>122</v>
      </c>
      <c r="CS96">
        <v>1060</v>
      </c>
      <c r="CT96">
        <v>0.5</v>
      </c>
      <c r="CU96">
        <v>5</v>
      </c>
      <c r="CV96">
        <v>106</v>
      </c>
    </row>
    <row r="97" spans="1:100" x14ac:dyDescent="0.25">
      <c r="A97" t="s">
        <v>416</v>
      </c>
      <c r="B97" t="s">
        <v>417</v>
      </c>
      <c r="C97" s="1" t="str">
        <f t="shared" si="28"/>
        <v>22:0011</v>
      </c>
      <c r="D97" s="1" t="str">
        <f>HYPERLINK("http://geochem.nrcan.gc.ca/cdogs/content/svy/svy220008_e.htm", "22:0008")</f>
        <v>22:0008</v>
      </c>
      <c r="E97" t="s">
        <v>403</v>
      </c>
      <c r="F97" t="s">
        <v>418</v>
      </c>
      <c r="H97">
        <v>63.023475900000001</v>
      </c>
      <c r="I97">
        <v>-92.171203800000001</v>
      </c>
      <c r="J97" s="1" t="str">
        <f>HYPERLINK("http://geochem.nrcan.gc.ca/cdogs/content/kwd/kwd020033_e.htm", "Whole")</f>
        <v>Whole</v>
      </c>
      <c r="K97" s="1" t="str">
        <f>HYPERLINK("http://geochem.nrcan.gc.ca/cdogs/content/kwd/kwd080069_e.htm", "Rock crushing (ActLabs RX1)")</f>
        <v>Rock crushing (ActLabs RX1)</v>
      </c>
      <c r="L97">
        <v>601052</v>
      </c>
      <c r="M97">
        <v>2.5</v>
      </c>
      <c r="P97">
        <v>8</v>
      </c>
      <c r="Q97">
        <v>1.06</v>
      </c>
      <c r="R97">
        <v>1.44</v>
      </c>
      <c r="S97">
        <v>0.1</v>
      </c>
      <c r="T97">
        <v>5.0599999999999996</v>
      </c>
      <c r="U97">
        <v>5.0000000000000001E-3</v>
      </c>
      <c r="V97">
        <v>7.7</v>
      </c>
      <c r="W97">
        <v>22</v>
      </c>
      <c r="X97">
        <v>44.99</v>
      </c>
      <c r="Y97">
        <v>14.44</v>
      </c>
      <c r="AA97">
        <v>2.66</v>
      </c>
      <c r="AB97">
        <v>5.64</v>
      </c>
      <c r="AC97">
        <v>0.20300000000000001</v>
      </c>
      <c r="AD97">
        <v>11.15</v>
      </c>
      <c r="AE97">
        <v>0.90400000000000003</v>
      </c>
      <c r="AF97">
        <v>1.59</v>
      </c>
      <c r="AG97">
        <v>0.14000000000000001</v>
      </c>
      <c r="AH97">
        <v>0.08</v>
      </c>
      <c r="AI97" s="2">
        <v>8.76</v>
      </c>
      <c r="AJ97">
        <v>99.12</v>
      </c>
      <c r="AK97">
        <v>37</v>
      </c>
      <c r="AL97">
        <v>0.5</v>
      </c>
      <c r="AM97">
        <v>268</v>
      </c>
      <c r="AN97">
        <v>220</v>
      </c>
      <c r="AO97">
        <v>43</v>
      </c>
      <c r="AP97">
        <v>140</v>
      </c>
      <c r="AQ97">
        <v>90</v>
      </c>
      <c r="AR97">
        <v>16</v>
      </c>
      <c r="AS97">
        <v>2</v>
      </c>
      <c r="AT97">
        <v>15</v>
      </c>
      <c r="AU97">
        <v>5</v>
      </c>
      <c r="AV97">
        <v>204</v>
      </c>
      <c r="AW97">
        <v>17.899999999999999</v>
      </c>
      <c r="AX97">
        <v>50</v>
      </c>
      <c r="AY97">
        <v>1.6</v>
      </c>
      <c r="AZ97">
        <v>1</v>
      </c>
      <c r="BA97">
        <v>0.25</v>
      </c>
      <c r="BB97">
        <v>0.05</v>
      </c>
      <c r="BC97">
        <v>0.5</v>
      </c>
      <c r="BD97">
        <v>1.4</v>
      </c>
      <c r="BE97">
        <v>0.4</v>
      </c>
      <c r="BF97">
        <v>40</v>
      </c>
      <c r="BG97">
        <v>0.05</v>
      </c>
      <c r="BH97">
        <v>3.29</v>
      </c>
      <c r="BI97">
        <v>7.89</v>
      </c>
      <c r="BJ97">
        <v>1.26</v>
      </c>
      <c r="BK97">
        <v>6.21</v>
      </c>
      <c r="BL97">
        <v>2.12</v>
      </c>
      <c r="BM97">
        <v>0.77200000000000002</v>
      </c>
      <c r="BN97">
        <v>2.72</v>
      </c>
      <c r="BO97">
        <v>0.54</v>
      </c>
      <c r="BP97">
        <v>3.18</v>
      </c>
      <c r="BQ97">
        <v>0.72</v>
      </c>
      <c r="BR97">
        <v>2</v>
      </c>
      <c r="BS97">
        <v>0.316</v>
      </c>
      <c r="BT97">
        <v>2.06</v>
      </c>
      <c r="BU97">
        <v>0.31</v>
      </c>
      <c r="BV97">
        <v>1</v>
      </c>
      <c r="BW97">
        <v>0.12</v>
      </c>
      <c r="BX97">
        <v>1</v>
      </c>
      <c r="BY97">
        <v>0.1</v>
      </c>
      <c r="BZ97">
        <v>2.5</v>
      </c>
      <c r="CA97">
        <v>0.3</v>
      </c>
      <c r="CB97">
        <v>0.1</v>
      </c>
      <c r="CC97">
        <v>11.23</v>
      </c>
      <c r="CD97" s="2">
        <v>7.89</v>
      </c>
      <c r="CE97">
        <v>98.26</v>
      </c>
      <c r="CF97">
        <v>12.4</v>
      </c>
      <c r="CG97">
        <v>0.01</v>
      </c>
      <c r="CH97">
        <v>0.53</v>
      </c>
      <c r="CI97">
        <v>0.3</v>
      </c>
      <c r="CJ97">
        <v>0.01</v>
      </c>
      <c r="CK97">
        <v>0.5</v>
      </c>
      <c r="CL97">
        <v>0.1</v>
      </c>
      <c r="CM97">
        <v>45.7</v>
      </c>
      <c r="CN97">
        <v>134</v>
      </c>
      <c r="CO97">
        <v>101</v>
      </c>
      <c r="CP97">
        <v>0.1</v>
      </c>
      <c r="CQ97">
        <v>43</v>
      </c>
      <c r="CR97">
        <v>142</v>
      </c>
      <c r="CS97">
        <v>1430</v>
      </c>
      <c r="CT97">
        <v>0.5</v>
      </c>
      <c r="CU97">
        <v>5</v>
      </c>
      <c r="CV97">
        <v>105</v>
      </c>
    </row>
    <row r="98" spans="1:100" x14ac:dyDescent="0.25">
      <c r="A98" t="s">
        <v>419</v>
      </c>
      <c r="B98" t="s">
        <v>420</v>
      </c>
      <c r="C98" s="1" t="str">
        <f t="shared" si="28"/>
        <v>22:0011</v>
      </c>
      <c r="D98" s="1" t="str">
        <f t="shared" ref="D98:D129" si="41">HYPERLINK("http://geochem.nrcan.gc.ca/cdogs/content/svy/svy_e.htm", "")</f>
        <v/>
      </c>
      <c r="G98" s="1" t="str">
        <f>HYPERLINK("http://geochem.nrcan.gc.ca/cdogs/content/cr_/cr_00192_e.htm", "192")</f>
        <v>192</v>
      </c>
      <c r="J98" t="s">
        <v>124</v>
      </c>
      <c r="K98" t="s">
        <v>125</v>
      </c>
      <c r="W98">
        <v>3950</v>
      </c>
      <c r="AI98" s="2"/>
      <c r="CD98" s="2"/>
      <c r="CF98">
        <v>413</v>
      </c>
      <c r="CG98">
        <v>1480</v>
      </c>
      <c r="CH98">
        <v>78.099999999999994</v>
      </c>
      <c r="CI98">
        <v>16.100000000000001</v>
      </c>
      <c r="CJ98">
        <v>13.9</v>
      </c>
      <c r="CK98">
        <v>33</v>
      </c>
      <c r="CL98">
        <v>2.5</v>
      </c>
      <c r="CM98">
        <v>8.1</v>
      </c>
      <c r="CN98">
        <v>12</v>
      </c>
      <c r="CO98">
        <v>1210</v>
      </c>
      <c r="CP98">
        <v>0.8</v>
      </c>
      <c r="CQ98">
        <v>10</v>
      </c>
      <c r="CR98">
        <v>39</v>
      </c>
      <c r="CS98">
        <v>828</v>
      </c>
      <c r="CT98">
        <v>16</v>
      </c>
      <c r="CU98">
        <v>773</v>
      </c>
      <c r="CV98">
        <v>846</v>
      </c>
    </row>
    <row r="99" spans="1:100" x14ac:dyDescent="0.25">
      <c r="A99" t="s">
        <v>421</v>
      </c>
      <c r="B99" t="s">
        <v>422</v>
      </c>
      <c r="C99" s="1" t="str">
        <f t="shared" si="28"/>
        <v>22:0011</v>
      </c>
      <c r="D99" s="1" t="str">
        <f t="shared" si="41"/>
        <v/>
      </c>
      <c r="G99" s="1" t="str">
        <f>HYPERLINK("http://geochem.nrcan.gc.ca/cdogs/content/cr_/cr_00192_e.htm", "192")</f>
        <v>192</v>
      </c>
      <c r="J99" t="s">
        <v>124</v>
      </c>
      <c r="K99" t="s">
        <v>125</v>
      </c>
      <c r="AI99" s="2"/>
      <c r="CD99" s="2"/>
      <c r="CF99">
        <v>420</v>
      </c>
      <c r="CG99">
        <v>1470</v>
      </c>
      <c r="CH99">
        <v>76.900000000000006</v>
      </c>
      <c r="CI99">
        <v>15.4</v>
      </c>
      <c r="CJ99">
        <v>14.3</v>
      </c>
      <c r="CK99">
        <v>34</v>
      </c>
      <c r="CL99">
        <v>2.5</v>
      </c>
      <c r="CM99">
        <v>9.3000000000000007</v>
      </c>
      <c r="CN99">
        <v>15</v>
      </c>
      <c r="CO99">
        <v>1300</v>
      </c>
      <c r="CP99">
        <v>0.8</v>
      </c>
      <c r="CQ99">
        <v>11</v>
      </c>
      <c r="CR99">
        <v>46</v>
      </c>
      <c r="CS99">
        <v>879</v>
      </c>
      <c r="CT99">
        <v>18</v>
      </c>
      <c r="CU99">
        <v>723</v>
      </c>
      <c r="CV99">
        <v>891</v>
      </c>
    </row>
    <row r="100" spans="1:100" x14ac:dyDescent="0.25">
      <c r="A100" t="s">
        <v>423</v>
      </c>
      <c r="B100" t="s">
        <v>424</v>
      </c>
      <c r="C100" s="1" t="str">
        <f t="shared" si="28"/>
        <v>22:0011</v>
      </c>
      <c r="D100" s="1" t="str">
        <f t="shared" si="41"/>
        <v/>
      </c>
      <c r="G100" s="1" t="str">
        <f>HYPERLINK("http://geochem.nrcan.gc.ca/cdogs/content/cr_/cr_00192_e.htm", "192")</f>
        <v>192</v>
      </c>
      <c r="J100" t="s">
        <v>124</v>
      </c>
      <c r="K100" t="s">
        <v>125</v>
      </c>
      <c r="AI100" s="2"/>
      <c r="CD100" s="2"/>
      <c r="CK100">
        <v>35</v>
      </c>
      <c r="CL100">
        <v>2.5</v>
      </c>
      <c r="CM100">
        <v>8.1</v>
      </c>
      <c r="CN100">
        <v>12</v>
      </c>
      <c r="CO100">
        <v>1240</v>
      </c>
      <c r="CP100">
        <v>0.8</v>
      </c>
      <c r="CQ100">
        <v>9</v>
      </c>
      <c r="CR100">
        <v>42</v>
      </c>
      <c r="CS100">
        <v>859</v>
      </c>
      <c r="CT100">
        <v>18</v>
      </c>
      <c r="CU100">
        <v>704</v>
      </c>
      <c r="CV100">
        <v>881</v>
      </c>
    </row>
    <row r="101" spans="1:100" x14ac:dyDescent="0.25">
      <c r="A101" t="s">
        <v>425</v>
      </c>
      <c r="B101" t="s">
        <v>426</v>
      </c>
      <c r="C101" s="1" t="str">
        <f t="shared" si="28"/>
        <v>22:0011</v>
      </c>
      <c r="D101" s="1" t="str">
        <f t="shared" si="41"/>
        <v/>
      </c>
      <c r="G101" s="1" t="str">
        <f>HYPERLINK("http://geochem.nrcan.gc.ca/cdogs/content/cr_/cr_00203_e.htm", "203")</f>
        <v>203</v>
      </c>
      <c r="J101" t="s">
        <v>124</v>
      </c>
      <c r="K101" t="s">
        <v>125</v>
      </c>
      <c r="U101">
        <v>3.1</v>
      </c>
      <c r="X101">
        <v>11.24</v>
      </c>
      <c r="Y101">
        <v>1.91</v>
      </c>
      <c r="AB101">
        <v>0.34</v>
      </c>
      <c r="AC101">
        <v>1.2999999999999999E-2</v>
      </c>
      <c r="AD101">
        <v>42.89</v>
      </c>
      <c r="AE101">
        <v>0.11600000000000001</v>
      </c>
      <c r="AF101">
        <v>0.86</v>
      </c>
      <c r="AG101">
        <v>0.54</v>
      </c>
      <c r="AH101">
        <v>30.18</v>
      </c>
      <c r="AI101" s="2"/>
      <c r="AM101">
        <v>1654</v>
      </c>
      <c r="CC101">
        <v>0.75</v>
      </c>
      <c r="CD101" s="2"/>
    </row>
    <row r="102" spans="1:100" x14ac:dyDescent="0.25">
      <c r="A102" t="s">
        <v>427</v>
      </c>
      <c r="B102" t="s">
        <v>428</v>
      </c>
      <c r="C102" s="1" t="str">
        <f t="shared" si="28"/>
        <v>22:0011</v>
      </c>
      <c r="D102" s="1" t="str">
        <f t="shared" si="41"/>
        <v/>
      </c>
      <c r="G102" s="1" t="str">
        <f>HYPERLINK("http://geochem.nrcan.gc.ca/cdogs/content/cr_/cr_00186_e.htm", "186")</f>
        <v>186</v>
      </c>
      <c r="J102" t="s">
        <v>124</v>
      </c>
      <c r="K102" t="s">
        <v>125</v>
      </c>
      <c r="X102">
        <v>47.05</v>
      </c>
      <c r="Y102">
        <v>18.36</v>
      </c>
      <c r="AB102">
        <v>9.9700000000000006</v>
      </c>
      <c r="AC102">
        <v>0.14599999999999999</v>
      </c>
      <c r="AD102">
        <v>11.39</v>
      </c>
      <c r="AE102">
        <v>0.47399999999999998</v>
      </c>
      <c r="AF102">
        <v>1.89</v>
      </c>
      <c r="AG102">
        <v>0.22</v>
      </c>
      <c r="AH102">
        <v>7.0000000000000007E-2</v>
      </c>
      <c r="AI102" s="2"/>
      <c r="AK102">
        <v>31</v>
      </c>
      <c r="AM102">
        <v>159</v>
      </c>
      <c r="AN102">
        <v>270</v>
      </c>
      <c r="AO102">
        <v>58</v>
      </c>
      <c r="AQ102">
        <v>100</v>
      </c>
      <c r="AV102">
        <v>139</v>
      </c>
      <c r="AX102">
        <v>34</v>
      </c>
      <c r="BD102">
        <v>0.8</v>
      </c>
      <c r="BF102">
        <v>104</v>
      </c>
      <c r="BH102">
        <v>3.71</v>
      </c>
      <c r="BK102">
        <v>4.75</v>
      </c>
      <c r="BM102">
        <v>0.58199999999999996</v>
      </c>
      <c r="BT102">
        <v>1.95</v>
      </c>
      <c r="CC102">
        <v>9.83</v>
      </c>
      <c r="CD102" s="2"/>
    </row>
    <row r="103" spans="1:100" x14ac:dyDescent="0.25">
      <c r="A103" t="s">
        <v>429</v>
      </c>
      <c r="B103" t="s">
        <v>430</v>
      </c>
      <c r="C103" s="1" t="str">
        <f t="shared" si="28"/>
        <v>22:0011</v>
      </c>
      <c r="D103" s="1" t="str">
        <f t="shared" si="41"/>
        <v/>
      </c>
      <c r="G103" s="1" t="str">
        <f>HYPERLINK("http://geochem.nrcan.gc.ca/cdogs/content/cr_/cr_00189_e.htm", "189")</f>
        <v>189</v>
      </c>
      <c r="J103" t="s">
        <v>124</v>
      </c>
      <c r="K103" t="s">
        <v>125</v>
      </c>
      <c r="X103">
        <v>72.489999999999995</v>
      </c>
      <c r="Y103">
        <v>12.94</v>
      </c>
      <c r="AA103">
        <v>1.17</v>
      </c>
      <c r="AB103">
        <v>0.14000000000000001</v>
      </c>
      <c r="AC103">
        <v>0.14199999999999999</v>
      </c>
      <c r="AD103">
        <v>0.61</v>
      </c>
      <c r="AE103">
        <v>0.28199999999999997</v>
      </c>
      <c r="AF103">
        <v>2.52</v>
      </c>
      <c r="AG103">
        <v>5.44</v>
      </c>
      <c r="AH103">
        <v>0.05</v>
      </c>
      <c r="AI103" s="2"/>
      <c r="AK103">
        <v>5</v>
      </c>
      <c r="AL103">
        <v>4</v>
      </c>
      <c r="AM103">
        <v>10</v>
      </c>
      <c r="AV103">
        <v>41</v>
      </c>
      <c r="AX103">
        <v>399</v>
      </c>
      <c r="BF103">
        <v>502</v>
      </c>
      <c r="CC103">
        <v>3.19</v>
      </c>
      <c r="CD103" s="2"/>
    </row>
    <row r="104" spans="1:100" x14ac:dyDescent="0.25">
      <c r="A104" t="s">
        <v>431</v>
      </c>
      <c r="B104" t="s">
        <v>432</v>
      </c>
      <c r="C104" s="1" t="str">
        <f t="shared" si="28"/>
        <v>22:0011</v>
      </c>
      <c r="D104" s="1" t="str">
        <f t="shared" si="41"/>
        <v/>
      </c>
      <c r="G104" s="1" t="str">
        <f>HYPERLINK("http://geochem.nrcan.gc.ca/cdogs/content/cr_/cr_00193_e.htm", "193")</f>
        <v>193</v>
      </c>
      <c r="J104" t="s">
        <v>124</v>
      </c>
      <c r="K104" t="s">
        <v>125</v>
      </c>
      <c r="W104">
        <v>124</v>
      </c>
      <c r="AI104" s="2"/>
      <c r="CD104" s="2"/>
      <c r="CF104">
        <v>112</v>
      </c>
      <c r="CG104">
        <v>19</v>
      </c>
      <c r="CH104">
        <v>3.24</v>
      </c>
      <c r="CI104">
        <v>6.2</v>
      </c>
      <c r="CJ104">
        <v>0.8</v>
      </c>
      <c r="CK104">
        <v>5</v>
      </c>
      <c r="CL104">
        <v>0.1</v>
      </c>
      <c r="CM104">
        <v>14.3</v>
      </c>
      <c r="CN104">
        <v>30</v>
      </c>
      <c r="CO104">
        <v>6300</v>
      </c>
      <c r="CP104">
        <v>0.2</v>
      </c>
      <c r="CQ104">
        <v>12</v>
      </c>
      <c r="CR104">
        <v>40</v>
      </c>
      <c r="CS104">
        <v>148</v>
      </c>
      <c r="CT104">
        <v>306</v>
      </c>
      <c r="CU104">
        <v>48</v>
      </c>
      <c r="CV104">
        <v>77.2</v>
      </c>
    </row>
    <row r="105" spans="1:100" x14ac:dyDescent="0.25">
      <c r="A105" t="s">
        <v>433</v>
      </c>
      <c r="B105" t="s">
        <v>434</v>
      </c>
      <c r="C105" s="1" t="str">
        <f t="shared" si="28"/>
        <v>22:0011</v>
      </c>
      <c r="D105" s="1" t="str">
        <f t="shared" si="41"/>
        <v/>
      </c>
      <c r="G105" s="1" t="str">
        <f>HYPERLINK("http://geochem.nrcan.gc.ca/cdogs/content/cr_/cr_00193_e.htm", "193")</f>
        <v>193</v>
      </c>
      <c r="J105" t="s">
        <v>124</v>
      </c>
      <c r="K105" t="s">
        <v>125</v>
      </c>
      <c r="AI105" s="2"/>
      <c r="CD105" s="2"/>
      <c r="CF105">
        <v>109</v>
      </c>
      <c r="CG105">
        <v>19.2</v>
      </c>
      <c r="CH105">
        <v>2.82</v>
      </c>
      <c r="CI105">
        <v>6.3</v>
      </c>
      <c r="CJ105">
        <v>0.81</v>
      </c>
      <c r="CK105">
        <v>3</v>
      </c>
      <c r="CL105">
        <v>0.1</v>
      </c>
      <c r="CM105">
        <v>15.6</v>
      </c>
      <c r="CN105">
        <v>32</v>
      </c>
      <c r="CO105">
        <v>6500</v>
      </c>
      <c r="CP105">
        <v>0.2</v>
      </c>
      <c r="CQ105">
        <v>14</v>
      </c>
      <c r="CR105">
        <v>44</v>
      </c>
      <c r="CS105">
        <v>151</v>
      </c>
      <c r="CT105">
        <v>306</v>
      </c>
      <c r="CU105">
        <v>49</v>
      </c>
      <c r="CV105">
        <v>80.3</v>
      </c>
    </row>
    <row r="106" spans="1:100" x14ac:dyDescent="0.25">
      <c r="A106" t="s">
        <v>435</v>
      </c>
      <c r="B106" t="s">
        <v>436</v>
      </c>
      <c r="C106" s="1" t="str">
        <f t="shared" si="28"/>
        <v>22:0011</v>
      </c>
      <c r="D106" s="1" t="str">
        <f t="shared" si="41"/>
        <v/>
      </c>
      <c r="G106" s="1" t="str">
        <f>HYPERLINK("http://geochem.nrcan.gc.ca/cdogs/content/cr_/cr_00193_e.htm", "193")</f>
        <v>193</v>
      </c>
      <c r="J106" t="s">
        <v>124</v>
      </c>
      <c r="K106" t="s">
        <v>125</v>
      </c>
      <c r="AI106" s="2"/>
      <c r="CD106" s="2"/>
      <c r="CK106">
        <v>5</v>
      </c>
      <c r="CL106">
        <v>0.1</v>
      </c>
      <c r="CM106">
        <v>14.9</v>
      </c>
      <c r="CN106">
        <v>45</v>
      </c>
      <c r="CO106">
        <v>6330</v>
      </c>
      <c r="CP106">
        <v>0.2</v>
      </c>
      <c r="CQ106">
        <v>12</v>
      </c>
      <c r="CR106">
        <v>44</v>
      </c>
      <c r="CS106">
        <v>150</v>
      </c>
      <c r="CT106">
        <v>334</v>
      </c>
      <c r="CU106">
        <v>48</v>
      </c>
      <c r="CV106">
        <v>84.5</v>
      </c>
    </row>
    <row r="107" spans="1:100" x14ac:dyDescent="0.25">
      <c r="A107" t="s">
        <v>437</v>
      </c>
      <c r="B107" t="s">
        <v>438</v>
      </c>
      <c r="C107" s="1" t="str">
        <f t="shared" si="28"/>
        <v>22:0011</v>
      </c>
      <c r="D107" s="1" t="str">
        <f t="shared" si="41"/>
        <v/>
      </c>
      <c r="G107" s="1" t="str">
        <f>HYPERLINK("http://geochem.nrcan.gc.ca/cdogs/content/cr_/cr_00211_e.htm", "211")</f>
        <v>211</v>
      </c>
      <c r="J107" t="s">
        <v>124</v>
      </c>
      <c r="K107" t="s">
        <v>125</v>
      </c>
      <c r="AI107" s="2"/>
      <c r="CD107" s="2"/>
      <c r="CK107">
        <v>0.5</v>
      </c>
      <c r="CL107">
        <v>0.1</v>
      </c>
      <c r="CM107">
        <v>18</v>
      </c>
      <c r="CN107">
        <v>39</v>
      </c>
      <c r="CO107">
        <v>38.299999999999997</v>
      </c>
      <c r="CQ107">
        <v>41</v>
      </c>
      <c r="CR107">
        <v>41</v>
      </c>
      <c r="CS107">
        <v>792</v>
      </c>
      <c r="CT107">
        <v>0.5</v>
      </c>
      <c r="CU107">
        <v>26</v>
      </c>
      <c r="CV107">
        <v>111</v>
      </c>
    </row>
    <row r="108" spans="1:100" x14ac:dyDescent="0.25">
      <c r="A108" t="s">
        <v>439</v>
      </c>
      <c r="B108" t="s">
        <v>440</v>
      </c>
      <c r="C108" s="1" t="str">
        <f t="shared" si="28"/>
        <v>22:0011</v>
      </c>
      <c r="D108" s="1" t="str">
        <f t="shared" si="41"/>
        <v/>
      </c>
      <c r="G108" s="1" t="str">
        <f>HYPERLINK("http://geochem.nrcan.gc.ca/cdogs/content/cr_/cr_00211_e.htm", "211")</f>
        <v>211</v>
      </c>
      <c r="J108" t="s">
        <v>124</v>
      </c>
      <c r="K108" t="s">
        <v>125</v>
      </c>
      <c r="AI108" s="2"/>
      <c r="CD108" s="2"/>
      <c r="CK108">
        <v>1</v>
      </c>
      <c r="CL108">
        <v>0.1</v>
      </c>
      <c r="CM108">
        <v>20.9</v>
      </c>
      <c r="CN108">
        <v>49</v>
      </c>
      <c r="CO108">
        <v>47.5</v>
      </c>
      <c r="CQ108">
        <v>46</v>
      </c>
      <c r="CR108">
        <v>47</v>
      </c>
      <c r="CS108">
        <v>854</v>
      </c>
      <c r="CT108">
        <v>0.5</v>
      </c>
      <c r="CU108">
        <v>23</v>
      </c>
      <c r="CV108">
        <v>118</v>
      </c>
    </row>
    <row r="109" spans="1:100" x14ac:dyDescent="0.25">
      <c r="A109" t="s">
        <v>441</v>
      </c>
      <c r="B109" t="s">
        <v>442</v>
      </c>
      <c r="C109" s="1" t="str">
        <f t="shared" si="28"/>
        <v>22:0011</v>
      </c>
      <c r="D109" s="1" t="str">
        <f t="shared" si="41"/>
        <v/>
      </c>
      <c r="G109" s="1" t="str">
        <f>HYPERLINK("http://geochem.nrcan.gc.ca/cdogs/content/cr_/cr_00211_e.htm", "211")</f>
        <v>211</v>
      </c>
      <c r="J109" t="s">
        <v>124</v>
      </c>
      <c r="K109" t="s">
        <v>125</v>
      </c>
      <c r="AI109" s="2"/>
      <c r="CD109" s="2"/>
      <c r="CK109">
        <v>0.5</v>
      </c>
      <c r="CL109">
        <v>0.1</v>
      </c>
      <c r="CM109">
        <v>18.5</v>
      </c>
      <c r="CN109">
        <v>42</v>
      </c>
      <c r="CO109">
        <v>36.700000000000003</v>
      </c>
      <c r="CQ109">
        <v>35</v>
      </c>
      <c r="CR109">
        <v>37</v>
      </c>
      <c r="CS109">
        <v>824</v>
      </c>
      <c r="CT109">
        <v>0.5</v>
      </c>
      <c r="CU109">
        <v>25</v>
      </c>
      <c r="CV109">
        <v>118</v>
      </c>
    </row>
    <row r="110" spans="1:100" x14ac:dyDescent="0.25">
      <c r="A110" t="s">
        <v>443</v>
      </c>
      <c r="B110" t="s">
        <v>444</v>
      </c>
      <c r="C110" s="1" t="str">
        <f t="shared" si="28"/>
        <v>22:0011</v>
      </c>
      <c r="D110" s="1" t="str">
        <f t="shared" si="41"/>
        <v/>
      </c>
      <c r="G110" s="1" t="str">
        <f>HYPERLINK("http://geochem.nrcan.gc.ca/cdogs/content/cr_/cr_00194_e.htm", "194")</f>
        <v>194</v>
      </c>
      <c r="J110" t="s">
        <v>124</v>
      </c>
      <c r="K110" t="s">
        <v>125</v>
      </c>
      <c r="W110">
        <v>76</v>
      </c>
      <c r="AI110" s="2"/>
      <c r="CD110" s="2"/>
      <c r="CF110">
        <v>263</v>
      </c>
      <c r="CG110">
        <v>0.18</v>
      </c>
      <c r="CH110">
        <v>1.68</v>
      </c>
      <c r="CI110">
        <v>0.2</v>
      </c>
      <c r="CJ110">
        <v>0.01</v>
      </c>
      <c r="CK110">
        <v>0.5</v>
      </c>
      <c r="CL110">
        <v>0.1</v>
      </c>
      <c r="CM110">
        <v>13.3</v>
      </c>
      <c r="CN110">
        <v>40</v>
      </c>
      <c r="CO110">
        <v>71.8</v>
      </c>
      <c r="CP110">
        <v>0.1</v>
      </c>
      <c r="CQ110">
        <v>40</v>
      </c>
      <c r="CR110">
        <v>24</v>
      </c>
      <c r="CS110">
        <v>961</v>
      </c>
      <c r="CT110">
        <v>0.5</v>
      </c>
      <c r="CU110">
        <v>113</v>
      </c>
      <c r="CV110">
        <v>142</v>
      </c>
    </row>
    <row r="111" spans="1:100" x14ac:dyDescent="0.25">
      <c r="A111" t="s">
        <v>445</v>
      </c>
      <c r="B111" t="s">
        <v>446</v>
      </c>
      <c r="C111" s="1" t="str">
        <f t="shared" si="28"/>
        <v>22:0011</v>
      </c>
      <c r="D111" s="1" t="str">
        <f t="shared" si="41"/>
        <v/>
      </c>
      <c r="G111" s="1" t="str">
        <f>HYPERLINK("http://geochem.nrcan.gc.ca/cdogs/content/cr_/cr_00194_e.htm", "194")</f>
        <v>194</v>
      </c>
      <c r="J111" t="s">
        <v>124</v>
      </c>
      <c r="K111" t="s">
        <v>125</v>
      </c>
      <c r="AI111" s="2"/>
      <c r="CD111" s="2"/>
      <c r="CF111">
        <v>248</v>
      </c>
      <c r="CG111">
        <v>0.18</v>
      </c>
      <c r="CH111">
        <v>1.23</v>
      </c>
      <c r="CI111">
        <v>0.9</v>
      </c>
      <c r="CJ111">
        <v>0.09</v>
      </c>
      <c r="CK111">
        <v>0.5</v>
      </c>
      <c r="CL111">
        <v>0.1</v>
      </c>
      <c r="CM111">
        <v>15.3</v>
      </c>
      <c r="CN111">
        <v>47</v>
      </c>
      <c r="CO111">
        <v>77.599999999999994</v>
      </c>
      <c r="CP111">
        <v>0.1</v>
      </c>
      <c r="CQ111">
        <v>44</v>
      </c>
      <c r="CR111">
        <v>27</v>
      </c>
      <c r="CS111">
        <v>1000</v>
      </c>
      <c r="CT111">
        <v>0.5</v>
      </c>
      <c r="CU111">
        <v>102</v>
      </c>
      <c r="CV111">
        <v>146</v>
      </c>
    </row>
    <row r="112" spans="1:100" x14ac:dyDescent="0.25">
      <c r="A112" t="s">
        <v>447</v>
      </c>
      <c r="B112" t="s">
        <v>448</v>
      </c>
      <c r="C112" s="1" t="str">
        <f t="shared" si="28"/>
        <v>22:0011</v>
      </c>
      <c r="D112" s="1" t="str">
        <f t="shared" si="41"/>
        <v/>
      </c>
      <c r="G112" s="1" t="str">
        <f>HYPERLINK("http://geochem.nrcan.gc.ca/cdogs/content/cr_/cr_00194_e.htm", "194")</f>
        <v>194</v>
      </c>
      <c r="J112" t="s">
        <v>124</v>
      </c>
      <c r="K112" t="s">
        <v>125</v>
      </c>
      <c r="AI112" s="2"/>
      <c r="CD112" s="2"/>
      <c r="CK112">
        <v>0.5</v>
      </c>
      <c r="CL112">
        <v>0.1</v>
      </c>
      <c r="CM112">
        <v>13.4</v>
      </c>
      <c r="CN112">
        <v>52</v>
      </c>
      <c r="CO112">
        <v>76.3</v>
      </c>
      <c r="CP112">
        <v>0.1</v>
      </c>
      <c r="CQ112">
        <v>39</v>
      </c>
      <c r="CR112">
        <v>25</v>
      </c>
      <c r="CS112">
        <v>965</v>
      </c>
      <c r="CT112">
        <v>0.5</v>
      </c>
      <c r="CU112">
        <v>105</v>
      </c>
      <c r="CV112">
        <v>146</v>
      </c>
    </row>
    <row r="113" spans="1:101" x14ac:dyDescent="0.25">
      <c r="A113" t="s">
        <v>449</v>
      </c>
      <c r="B113" t="s">
        <v>450</v>
      </c>
      <c r="C113" s="1" t="str">
        <f t="shared" si="28"/>
        <v>22:0011</v>
      </c>
      <c r="D113" s="1" t="str">
        <f t="shared" si="41"/>
        <v/>
      </c>
      <c r="G113" s="1" t="str">
        <f>HYPERLINK("http://geochem.nrcan.gc.ca/cdogs/content/cr_/cr_00127_e.htm", "127")</f>
        <v>127</v>
      </c>
      <c r="J113" t="s">
        <v>124</v>
      </c>
      <c r="K113" t="s">
        <v>125</v>
      </c>
      <c r="AI113" s="2"/>
      <c r="AO113">
        <v>30</v>
      </c>
      <c r="AP113">
        <v>50</v>
      </c>
      <c r="AQ113">
        <v>40</v>
      </c>
      <c r="AU113">
        <v>71</v>
      </c>
      <c r="AZ113">
        <v>1</v>
      </c>
      <c r="BA113">
        <v>2.5</v>
      </c>
      <c r="BC113">
        <v>2</v>
      </c>
      <c r="BD113">
        <v>1.1000000000000001</v>
      </c>
      <c r="BE113">
        <v>2.2999999999999998</v>
      </c>
      <c r="BH113">
        <v>47</v>
      </c>
      <c r="BI113">
        <v>88.7</v>
      </c>
      <c r="BK113">
        <v>41.5</v>
      </c>
      <c r="BL113">
        <v>7.57</v>
      </c>
      <c r="BO113">
        <v>0.85</v>
      </c>
      <c r="BP113">
        <v>4.63</v>
      </c>
      <c r="BT113">
        <v>2.54</v>
      </c>
      <c r="BU113">
        <v>0.38</v>
      </c>
      <c r="BW113">
        <v>0.72</v>
      </c>
      <c r="CA113">
        <v>10.9</v>
      </c>
      <c r="CB113">
        <v>4.33</v>
      </c>
      <c r="CD113" s="2"/>
    </row>
    <row r="114" spans="1:101" x14ac:dyDescent="0.25">
      <c r="A114" t="s">
        <v>451</v>
      </c>
      <c r="B114" t="s">
        <v>452</v>
      </c>
      <c r="C114" s="1" t="str">
        <f t="shared" si="28"/>
        <v>22:0011</v>
      </c>
      <c r="D114" s="1" t="str">
        <f t="shared" si="41"/>
        <v/>
      </c>
      <c r="G114" s="1" t="str">
        <f t="shared" ref="G114:G119" si="42">HYPERLINK("http://geochem.nrcan.gc.ca/cdogs/content/cr_/cr_00128_e.htm", "128")</f>
        <v>128</v>
      </c>
      <c r="J114" t="s">
        <v>124</v>
      </c>
      <c r="K114" t="s">
        <v>125</v>
      </c>
      <c r="R114">
        <v>18.600000000000001</v>
      </c>
      <c r="S114">
        <v>0.99</v>
      </c>
      <c r="AI114" s="2"/>
      <c r="CD114" s="2"/>
    </row>
    <row r="115" spans="1:101" x14ac:dyDescent="0.25">
      <c r="A115" t="s">
        <v>453</v>
      </c>
      <c r="B115" t="s">
        <v>454</v>
      </c>
      <c r="C115" s="1" t="str">
        <f t="shared" si="28"/>
        <v>22:0011</v>
      </c>
      <c r="D115" s="1" t="str">
        <f t="shared" si="41"/>
        <v/>
      </c>
      <c r="G115" s="1" t="str">
        <f t="shared" si="42"/>
        <v>128</v>
      </c>
      <c r="J115" t="s">
        <v>124</v>
      </c>
      <c r="K115" t="s">
        <v>125</v>
      </c>
      <c r="R115">
        <v>18.600000000000001</v>
      </c>
      <c r="S115">
        <v>1.06</v>
      </c>
      <c r="AI115" s="2"/>
      <c r="CD115" s="2"/>
    </row>
    <row r="116" spans="1:101" x14ac:dyDescent="0.25">
      <c r="A116" t="s">
        <v>455</v>
      </c>
      <c r="B116" t="s">
        <v>456</v>
      </c>
      <c r="C116" s="1" t="str">
        <f t="shared" si="28"/>
        <v>22:0011</v>
      </c>
      <c r="D116" s="1" t="str">
        <f t="shared" si="41"/>
        <v/>
      </c>
      <c r="G116" s="1" t="str">
        <f t="shared" si="42"/>
        <v>128</v>
      </c>
      <c r="J116" t="s">
        <v>124</v>
      </c>
      <c r="K116" t="s">
        <v>125</v>
      </c>
      <c r="R116">
        <v>18.600000000000001</v>
      </c>
      <c r="S116">
        <v>1.03</v>
      </c>
      <c r="AI116" s="2"/>
      <c r="CD116" s="2"/>
    </row>
    <row r="117" spans="1:101" x14ac:dyDescent="0.25">
      <c r="A117" t="s">
        <v>457</v>
      </c>
      <c r="B117" t="s">
        <v>458</v>
      </c>
      <c r="C117" s="1" t="str">
        <f t="shared" si="28"/>
        <v>22:0011</v>
      </c>
      <c r="D117" s="1" t="str">
        <f t="shared" si="41"/>
        <v/>
      </c>
      <c r="G117" s="1" t="str">
        <f t="shared" si="42"/>
        <v>128</v>
      </c>
      <c r="J117" t="s">
        <v>124</v>
      </c>
      <c r="K117" t="s">
        <v>125</v>
      </c>
      <c r="R117">
        <v>18.399999999999999</v>
      </c>
      <c r="S117">
        <v>1</v>
      </c>
      <c r="AI117" s="2"/>
      <c r="CD117" s="2"/>
    </row>
    <row r="118" spans="1:101" x14ac:dyDescent="0.25">
      <c r="A118" t="s">
        <v>459</v>
      </c>
      <c r="B118" t="s">
        <v>460</v>
      </c>
      <c r="C118" s="1" t="str">
        <f t="shared" si="28"/>
        <v>22:0011</v>
      </c>
      <c r="D118" s="1" t="str">
        <f t="shared" si="41"/>
        <v/>
      </c>
      <c r="G118" s="1" t="str">
        <f t="shared" si="42"/>
        <v>128</v>
      </c>
      <c r="J118" t="s">
        <v>124</v>
      </c>
      <c r="K118" t="s">
        <v>125</v>
      </c>
      <c r="R118">
        <v>18.5</v>
      </c>
      <c r="S118">
        <v>0.96</v>
      </c>
      <c r="AI118" s="2"/>
      <c r="CD118" s="2"/>
    </row>
    <row r="119" spans="1:101" x14ac:dyDescent="0.25">
      <c r="A119" t="s">
        <v>461</v>
      </c>
      <c r="B119" t="s">
        <v>462</v>
      </c>
      <c r="C119" s="1" t="str">
        <f t="shared" si="28"/>
        <v>22:0011</v>
      </c>
      <c r="D119" s="1" t="str">
        <f t="shared" si="41"/>
        <v/>
      </c>
      <c r="G119" s="1" t="str">
        <f t="shared" si="42"/>
        <v>128</v>
      </c>
      <c r="J119" t="s">
        <v>124</v>
      </c>
      <c r="K119" t="s">
        <v>125</v>
      </c>
      <c r="R119">
        <v>18.600000000000001</v>
      </c>
      <c r="S119">
        <v>0.98</v>
      </c>
      <c r="AI119" s="2"/>
      <c r="CD119" s="2"/>
    </row>
    <row r="120" spans="1:101" x14ac:dyDescent="0.25">
      <c r="A120" t="s">
        <v>463</v>
      </c>
      <c r="B120" t="s">
        <v>464</v>
      </c>
      <c r="C120" s="1" t="str">
        <f t="shared" si="28"/>
        <v>22:0011</v>
      </c>
      <c r="D120" s="1" t="str">
        <f t="shared" si="41"/>
        <v/>
      </c>
      <c r="G120" s="1" t="str">
        <f>HYPERLINK("http://geochem.nrcan.gc.ca/cdogs/content/cr_/cr_00212_e.htm", "212")</f>
        <v>212</v>
      </c>
      <c r="J120" t="s">
        <v>124</v>
      </c>
      <c r="K120" t="s">
        <v>125</v>
      </c>
      <c r="P120">
        <v>89</v>
      </c>
      <c r="AI120" s="2"/>
      <c r="CD120" s="2"/>
    </row>
    <row r="121" spans="1:101" x14ac:dyDescent="0.25">
      <c r="A121" t="s">
        <v>465</v>
      </c>
      <c r="B121" t="s">
        <v>466</v>
      </c>
      <c r="C121" s="1" t="str">
        <f t="shared" si="28"/>
        <v>22:0011</v>
      </c>
      <c r="D121" s="1" t="str">
        <f t="shared" si="41"/>
        <v/>
      </c>
      <c r="G121" s="1" t="str">
        <f>HYPERLINK("http://geochem.nrcan.gc.ca/cdogs/content/cr_/cr_00213_e.htm", "213")</f>
        <v>213</v>
      </c>
      <c r="J121" t="s">
        <v>124</v>
      </c>
      <c r="K121" t="s">
        <v>125</v>
      </c>
      <c r="P121">
        <v>106</v>
      </c>
      <c r="AI121" s="2"/>
      <c r="CD121" s="2"/>
    </row>
    <row r="122" spans="1:101" x14ac:dyDescent="0.25">
      <c r="A122" t="s">
        <v>467</v>
      </c>
      <c r="B122" t="s">
        <v>468</v>
      </c>
      <c r="C122" s="1" t="str">
        <f t="shared" si="28"/>
        <v>22:0011</v>
      </c>
      <c r="D122" s="1" t="str">
        <f t="shared" si="41"/>
        <v/>
      </c>
      <c r="G122" s="1" t="str">
        <f>HYPERLINK("http://geochem.nrcan.gc.ca/cdogs/content/cr_/cr_00208_e.htm", "208")</f>
        <v>208</v>
      </c>
      <c r="J122" t="s">
        <v>124</v>
      </c>
      <c r="K122" t="s">
        <v>125</v>
      </c>
      <c r="AI122" s="2"/>
      <c r="CD122" s="2"/>
      <c r="CW122">
        <v>560</v>
      </c>
    </row>
    <row r="123" spans="1:101" x14ac:dyDescent="0.25">
      <c r="A123" t="s">
        <v>469</v>
      </c>
      <c r="B123" t="s">
        <v>470</v>
      </c>
      <c r="C123" s="1" t="str">
        <f t="shared" si="28"/>
        <v>22:0011</v>
      </c>
      <c r="D123" s="1" t="str">
        <f t="shared" si="41"/>
        <v/>
      </c>
      <c r="G123" s="1" t="str">
        <f t="shared" ref="G123:G128" si="43">HYPERLINK("http://geochem.nrcan.gc.ca/cdogs/content/cr_/cr_00175_e.htm", "175")</f>
        <v>175</v>
      </c>
      <c r="J123" t="s">
        <v>124</v>
      </c>
      <c r="K123" t="s">
        <v>125</v>
      </c>
      <c r="S123">
        <v>13.7</v>
      </c>
      <c r="AI123" s="2"/>
      <c r="CD123" s="2"/>
    </row>
    <row r="124" spans="1:101" x14ac:dyDescent="0.25">
      <c r="A124" t="s">
        <v>471</v>
      </c>
      <c r="B124" t="s">
        <v>472</v>
      </c>
      <c r="C124" s="1" t="str">
        <f t="shared" si="28"/>
        <v>22:0011</v>
      </c>
      <c r="D124" s="1" t="str">
        <f t="shared" si="41"/>
        <v/>
      </c>
      <c r="G124" s="1" t="str">
        <f t="shared" si="43"/>
        <v>175</v>
      </c>
      <c r="J124" t="s">
        <v>124</v>
      </c>
      <c r="K124" t="s">
        <v>125</v>
      </c>
      <c r="S124">
        <v>13.9</v>
      </c>
      <c r="AI124" s="2"/>
      <c r="CD124" s="2"/>
    </row>
    <row r="125" spans="1:101" x14ac:dyDescent="0.25">
      <c r="A125" t="s">
        <v>473</v>
      </c>
      <c r="B125" t="s">
        <v>474</v>
      </c>
      <c r="C125" s="1" t="str">
        <f t="shared" si="28"/>
        <v>22:0011</v>
      </c>
      <c r="D125" s="1" t="str">
        <f t="shared" si="41"/>
        <v/>
      </c>
      <c r="G125" s="1" t="str">
        <f t="shared" si="43"/>
        <v>175</v>
      </c>
      <c r="J125" t="s">
        <v>124</v>
      </c>
      <c r="K125" t="s">
        <v>125</v>
      </c>
      <c r="S125">
        <v>13.7</v>
      </c>
      <c r="AI125" s="2"/>
      <c r="CD125" s="2"/>
    </row>
    <row r="126" spans="1:101" x14ac:dyDescent="0.25">
      <c r="A126" t="s">
        <v>475</v>
      </c>
      <c r="B126" t="s">
        <v>476</v>
      </c>
      <c r="C126" s="1" t="str">
        <f t="shared" si="28"/>
        <v>22:0011</v>
      </c>
      <c r="D126" s="1" t="str">
        <f t="shared" si="41"/>
        <v/>
      </c>
      <c r="G126" s="1" t="str">
        <f t="shared" si="43"/>
        <v>175</v>
      </c>
      <c r="J126" t="s">
        <v>124</v>
      </c>
      <c r="K126" t="s">
        <v>125</v>
      </c>
      <c r="S126">
        <v>14</v>
      </c>
      <c r="AI126" s="2"/>
      <c r="CD126" s="2"/>
    </row>
    <row r="127" spans="1:101" x14ac:dyDescent="0.25">
      <c r="A127" t="s">
        <v>477</v>
      </c>
      <c r="B127" t="s">
        <v>478</v>
      </c>
      <c r="C127" s="1" t="str">
        <f t="shared" si="28"/>
        <v>22:0011</v>
      </c>
      <c r="D127" s="1" t="str">
        <f t="shared" si="41"/>
        <v/>
      </c>
      <c r="G127" s="1" t="str">
        <f t="shared" si="43"/>
        <v>175</v>
      </c>
      <c r="J127" t="s">
        <v>124</v>
      </c>
      <c r="K127" t="s">
        <v>125</v>
      </c>
      <c r="S127">
        <v>13.8</v>
      </c>
      <c r="AI127" s="2"/>
      <c r="CD127" s="2"/>
    </row>
    <row r="128" spans="1:101" x14ac:dyDescent="0.25">
      <c r="A128" t="s">
        <v>479</v>
      </c>
      <c r="B128" t="s">
        <v>480</v>
      </c>
      <c r="C128" s="1" t="str">
        <f t="shared" si="28"/>
        <v>22:0011</v>
      </c>
      <c r="D128" s="1" t="str">
        <f t="shared" si="41"/>
        <v/>
      </c>
      <c r="G128" s="1" t="str">
        <f t="shared" si="43"/>
        <v>175</v>
      </c>
      <c r="J128" t="s">
        <v>124</v>
      </c>
      <c r="K128" t="s">
        <v>125</v>
      </c>
      <c r="S128">
        <v>14.1</v>
      </c>
      <c r="AI128" s="2"/>
      <c r="CD128" s="2"/>
    </row>
    <row r="129" spans="1:82" x14ac:dyDescent="0.25">
      <c r="A129" t="s">
        <v>481</v>
      </c>
      <c r="B129" t="s">
        <v>482</v>
      </c>
      <c r="C129" s="1" t="str">
        <f t="shared" si="28"/>
        <v>22:0011</v>
      </c>
      <c r="D129" s="1" t="str">
        <f t="shared" si="41"/>
        <v/>
      </c>
      <c r="G129" s="1" t="str">
        <f>HYPERLINK("http://geochem.nrcan.gc.ca/cdogs/content/cr_/cr_00215_e.htm", "215")</f>
        <v>215</v>
      </c>
      <c r="J129" t="s">
        <v>124</v>
      </c>
      <c r="K129" t="s">
        <v>125</v>
      </c>
      <c r="X129">
        <v>52.82</v>
      </c>
      <c r="Y129">
        <v>15.25</v>
      </c>
      <c r="AB129">
        <v>6.23</v>
      </c>
      <c r="AC129">
        <v>0.16600000000000001</v>
      </c>
      <c r="AD129">
        <v>11.05</v>
      </c>
      <c r="AE129">
        <v>1.077</v>
      </c>
      <c r="AF129">
        <v>2.21</v>
      </c>
      <c r="AG129">
        <v>0.61</v>
      </c>
      <c r="AH129">
        <v>0.15</v>
      </c>
      <c r="AI129" s="2"/>
      <c r="AK129">
        <v>35</v>
      </c>
      <c r="AL129">
        <v>0.5</v>
      </c>
      <c r="AM129">
        <v>281</v>
      </c>
      <c r="AV129">
        <v>191</v>
      </c>
      <c r="AX129">
        <v>84</v>
      </c>
      <c r="BF129">
        <v>172</v>
      </c>
      <c r="CC129">
        <v>10.69</v>
      </c>
      <c r="CD129" s="2"/>
    </row>
    <row r="130" spans="1:82" x14ac:dyDescent="0.25">
      <c r="A130" t="s">
        <v>483</v>
      </c>
      <c r="B130" t="s">
        <v>484</v>
      </c>
      <c r="C130" s="1" t="str">
        <f t="shared" ref="C130:C193" si="44">HYPERLINK("http://geochem.nrcan.gc.ca/cdogs/content/bdl/bdl220011_e.htm", "22:0011")</f>
        <v>22:0011</v>
      </c>
      <c r="D130" s="1" t="str">
        <f t="shared" ref="D130:D161" si="45">HYPERLINK("http://geochem.nrcan.gc.ca/cdogs/content/svy/svy_e.htm", "")</f>
        <v/>
      </c>
      <c r="G130" s="1" t="str">
        <f>HYPERLINK("http://geochem.nrcan.gc.ca/cdogs/content/cr_/cr_00188_e.htm", "188")</f>
        <v>188</v>
      </c>
      <c r="J130" t="s">
        <v>124</v>
      </c>
      <c r="K130" t="s">
        <v>125</v>
      </c>
      <c r="AI130" s="2"/>
      <c r="AN130">
        <v>10000</v>
      </c>
      <c r="AO130">
        <v>127</v>
      </c>
      <c r="AP130">
        <v>3760</v>
      </c>
      <c r="CD130" s="2"/>
    </row>
    <row r="131" spans="1:82" x14ac:dyDescent="0.25">
      <c r="A131" t="s">
        <v>485</v>
      </c>
      <c r="B131" t="s">
        <v>486</v>
      </c>
      <c r="C131" s="1" t="str">
        <f t="shared" si="44"/>
        <v>22:0011</v>
      </c>
      <c r="D131" s="1" t="str">
        <f t="shared" si="45"/>
        <v/>
      </c>
      <c r="G131" s="1" t="str">
        <f t="shared" ref="G131:G136" si="46">HYPERLINK("http://geochem.nrcan.gc.ca/cdogs/content/cr_/cr_00214_e.htm", "214")</f>
        <v>214</v>
      </c>
      <c r="J131" t="s">
        <v>124</v>
      </c>
      <c r="K131" t="s">
        <v>125</v>
      </c>
      <c r="T131">
        <v>3.27</v>
      </c>
      <c r="V131">
        <v>2.6</v>
      </c>
      <c r="X131">
        <v>50.05</v>
      </c>
      <c r="Y131">
        <v>20.79</v>
      </c>
      <c r="AB131">
        <v>0.5</v>
      </c>
      <c r="AC131">
        <v>0.107</v>
      </c>
      <c r="AD131">
        <v>8.1300000000000008</v>
      </c>
      <c r="AE131">
        <v>0.28999999999999998</v>
      </c>
      <c r="AF131">
        <v>6.91</v>
      </c>
      <c r="AG131">
        <v>1.64</v>
      </c>
      <c r="AH131">
        <v>0.13</v>
      </c>
      <c r="AI131" s="2"/>
      <c r="AK131">
        <v>0.5</v>
      </c>
      <c r="AL131">
        <v>3</v>
      </c>
      <c r="AM131">
        <v>12</v>
      </c>
      <c r="AV131">
        <v>1207</v>
      </c>
      <c r="AX131">
        <v>533</v>
      </c>
      <c r="BF131">
        <v>344</v>
      </c>
      <c r="CC131">
        <v>6.18</v>
      </c>
      <c r="CD131" s="2"/>
    </row>
    <row r="132" spans="1:82" x14ac:dyDescent="0.25">
      <c r="A132" t="s">
        <v>487</v>
      </c>
      <c r="B132" t="s">
        <v>488</v>
      </c>
      <c r="C132" s="1" t="str">
        <f t="shared" si="44"/>
        <v>22:0011</v>
      </c>
      <c r="D132" s="1" t="str">
        <f t="shared" si="45"/>
        <v/>
      </c>
      <c r="G132" s="1" t="str">
        <f t="shared" si="46"/>
        <v>214</v>
      </c>
      <c r="J132" t="s">
        <v>124</v>
      </c>
      <c r="K132" t="s">
        <v>125</v>
      </c>
      <c r="T132">
        <v>3.21</v>
      </c>
      <c r="AI132" s="2"/>
      <c r="CD132" s="2"/>
    </row>
    <row r="133" spans="1:82" x14ac:dyDescent="0.25">
      <c r="A133" t="s">
        <v>489</v>
      </c>
      <c r="B133" t="s">
        <v>490</v>
      </c>
      <c r="C133" s="1" t="str">
        <f t="shared" si="44"/>
        <v>22:0011</v>
      </c>
      <c r="D133" s="1" t="str">
        <f t="shared" si="45"/>
        <v/>
      </c>
      <c r="G133" s="1" t="str">
        <f t="shared" si="46"/>
        <v>214</v>
      </c>
      <c r="J133" t="s">
        <v>124</v>
      </c>
      <c r="K133" t="s">
        <v>125</v>
      </c>
      <c r="T133">
        <v>3.25</v>
      </c>
      <c r="AI133" s="2"/>
      <c r="CD133" s="2"/>
    </row>
    <row r="134" spans="1:82" x14ac:dyDescent="0.25">
      <c r="A134" t="s">
        <v>491</v>
      </c>
      <c r="B134" t="s">
        <v>492</v>
      </c>
      <c r="C134" s="1" t="str">
        <f t="shared" si="44"/>
        <v>22:0011</v>
      </c>
      <c r="D134" s="1" t="str">
        <f t="shared" si="45"/>
        <v/>
      </c>
      <c r="G134" s="1" t="str">
        <f t="shared" si="46"/>
        <v>214</v>
      </c>
      <c r="J134" t="s">
        <v>124</v>
      </c>
      <c r="K134" t="s">
        <v>125</v>
      </c>
      <c r="T134">
        <v>3.31</v>
      </c>
      <c r="AI134" s="2"/>
      <c r="CD134" s="2"/>
    </row>
    <row r="135" spans="1:82" x14ac:dyDescent="0.25">
      <c r="A135" t="s">
        <v>493</v>
      </c>
      <c r="B135" t="s">
        <v>494</v>
      </c>
      <c r="C135" s="1" t="str">
        <f t="shared" si="44"/>
        <v>22:0011</v>
      </c>
      <c r="D135" s="1" t="str">
        <f t="shared" si="45"/>
        <v/>
      </c>
      <c r="G135" s="1" t="str">
        <f t="shared" si="46"/>
        <v>214</v>
      </c>
      <c r="J135" t="s">
        <v>124</v>
      </c>
      <c r="K135" t="s">
        <v>125</v>
      </c>
      <c r="T135">
        <v>3.33</v>
      </c>
      <c r="AI135" s="2"/>
      <c r="CD135" s="2"/>
    </row>
    <row r="136" spans="1:82" x14ac:dyDescent="0.25">
      <c r="A136" t="s">
        <v>495</v>
      </c>
      <c r="B136" t="s">
        <v>496</v>
      </c>
      <c r="C136" s="1" t="str">
        <f t="shared" si="44"/>
        <v>22:0011</v>
      </c>
      <c r="D136" s="1" t="str">
        <f t="shared" si="45"/>
        <v/>
      </c>
      <c r="G136" s="1" t="str">
        <f t="shared" si="46"/>
        <v>214</v>
      </c>
      <c r="J136" t="s">
        <v>124</v>
      </c>
      <c r="K136" t="s">
        <v>125</v>
      </c>
      <c r="T136">
        <v>3.27</v>
      </c>
      <c r="AI136" s="2"/>
      <c r="CD136" s="2"/>
    </row>
    <row r="137" spans="1:82" x14ac:dyDescent="0.25">
      <c r="A137" t="s">
        <v>497</v>
      </c>
      <c r="B137" t="s">
        <v>498</v>
      </c>
      <c r="C137" s="1" t="str">
        <f t="shared" si="44"/>
        <v>22:0011</v>
      </c>
      <c r="D137" s="1" t="str">
        <f t="shared" si="45"/>
        <v/>
      </c>
      <c r="G137" s="1" t="str">
        <f>HYPERLINK("http://geochem.nrcan.gc.ca/cdogs/content/cr_/cr_00181_e.htm", "181")</f>
        <v>181</v>
      </c>
      <c r="J137" t="s">
        <v>124</v>
      </c>
      <c r="K137" t="s">
        <v>125</v>
      </c>
      <c r="N137">
        <v>0.48</v>
      </c>
      <c r="O137">
        <v>681</v>
      </c>
      <c r="AI137" s="2"/>
      <c r="CD137" s="2"/>
    </row>
    <row r="138" spans="1:82" x14ac:dyDescent="0.25">
      <c r="A138" t="s">
        <v>499</v>
      </c>
      <c r="B138" t="s">
        <v>500</v>
      </c>
      <c r="C138" s="1" t="str">
        <f t="shared" si="44"/>
        <v>22:0011</v>
      </c>
      <c r="D138" s="1" t="str">
        <f t="shared" si="45"/>
        <v/>
      </c>
      <c r="G138" s="1" t="str">
        <f>HYPERLINK("http://geochem.nrcan.gc.ca/cdogs/content/cr_/cr_00183_e.htm", "183")</f>
        <v>183</v>
      </c>
      <c r="J138" t="s">
        <v>124</v>
      </c>
      <c r="K138" t="s">
        <v>125</v>
      </c>
      <c r="AI138" s="2"/>
      <c r="AQ138">
        <v>60</v>
      </c>
      <c r="AW138">
        <v>297</v>
      </c>
      <c r="BH138">
        <v>2000</v>
      </c>
      <c r="BI138">
        <v>3000</v>
      </c>
      <c r="BK138">
        <v>1120</v>
      </c>
      <c r="BL138">
        <v>162</v>
      </c>
      <c r="BM138">
        <v>44.7</v>
      </c>
      <c r="BN138">
        <v>122</v>
      </c>
      <c r="BO138">
        <v>14.7</v>
      </c>
      <c r="BT138">
        <v>10.9</v>
      </c>
      <c r="BU138">
        <v>1.0900000000000001</v>
      </c>
      <c r="BV138">
        <v>1.4</v>
      </c>
      <c r="BW138">
        <v>2.57</v>
      </c>
      <c r="CA138">
        <v>23.5</v>
      </c>
      <c r="CB138">
        <v>4.16</v>
      </c>
      <c r="CD138" s="2"/>
    </row>
    <row r="139" spans="1:82" x14ac:dyDescent="0.25">
      <c r="A139" t="s">
        <v>501</v>
      </c>
      <c r="B139" t="s">
        <v>502</v>
      </c>
      <c r="C139" s="1" t="str">
        <f t="shared" si="44"/>
        <v>22:0011</v>
      </c>
      <c r="D139" s="1" t="str">
        <f t="shared" si="45"/>
        <v/>
      </c>
      <c r="G139" s="1" t="str">
        <f>HYPERLINK("http://geochem.nrcan.gc.ca/cdogs/content/cr_/cr_00176_e.htm", "176")</f>
        <v>176</v>
      </c>
      <c r="J139" t="s">
        <v>124</v>
      </c>
      <c r="K139" t="s">
        <v>125</v>
      </c>
      <c r="V139">
        <v>7.9</v>
      </c>
      <c r="X139">
        <v>48.14</v>
      </c>
      <c r="Y139">
        <v>15.59</v>
      </c>
      <c r="AA139">
        <v>1.72</v>
      </c>
      <c r="AB139">
        <v>9.51</v>
      </c>
      <c r="AC139">
        <v>0.17100000000000001</v>
      </c>
      <c r="AD139">
        <v>13.52</v>
      </c>
      <c r="AE139">
        <v>0.96</v>
      </c>
      <c r="AF139">
        <v>1.83</v>
      </c>
      <c r="AG139">
        <v>0.02</v>
      </c>
      <c r="AH139">
        <v>0.03</v>
      </c>
      <c r="AI139" s="2"/>
      <c r="AK139">
        <v>44</v>
      </c>
      <c r="AL139">
        <v>0.5</v>
      </c>
      <c r="AM139">
        <v>340</v>
      </c>
      <c r="AN139">
        <v>380</v>
      </c>
      <c r="AO139">
        <v>54</v>
      </c>
      <c r="AP139">
        <v>180</v>
      </c>
      <c r="AR139">
        <v>16</v>
      </c>
      <c r="AT139">
        <v>2.5</v>
      </c>
      <c r="AV139">
        <v>108</v>
      </c>
      <c r="AW139">
        <v>15.7</v>
      </c>
      <c r="AX139">
        <v>14</v>
      </c>
      <c r="BD139">
        <v>0.6</v>
      </c>
      <c r="BF139">
        <v>8</v>
      </c>
      <c r="BM139">
        <v>0.59699999999999998</v>
      </c>
      <c r="BN139">
        <v>2.09</v>
      </c>
      <c r="BT139">
        <v>1.77</v>
      </c>
      <c r="BV139">
        <v>0.5</v>
      </c>
      <c r="CC139">
        <v>11</v>
      </c>
      <c r="CD139" s="2"/>
    </row>
    <row r="140" spans="1:82" x14ac:dyDescent="0.25">
      <c r="A140" t="s">
        <v>503</v>
      </c>
      <c r="B140" t="s">
        <v>504</v>
      </c>
      <c r="C140" s="1" t="str">
        <f t="shared" si="44"/>
        <v>22:0011</v>
      </c>
      <c r="D140" s="1" t="str">
        <f t="shared" si="45"/>
        <v/>
      </c>
      <c r="G140" s="1" t="str">
        <f>HYPERLINK("http://geochem.nrcan.gc.ca/cdogs/content/cr_/cr_00176_e.htm", "176")</f>
        <v>176</v>
      </c>
      <c r="J140" t="s">
        <v>124</v>
      </c>
      <c r="K140" t="s">
        <v>125</v>
      </c>
      <c r="V140">
        <v>8</v>
      </c>
      <c r="AI140" s="2"/>
      <c r="CD140" s="2"/>
    </row>
    <row r="141" spans="1:82" x14ac:dyDescent="0.25">
      <c r="A141" t="s">
        <v>505</v>
      </c>
      <c r="B141" t="s">
        <v>506</v>
      </c>
      <c r="C141" s="1" t="str">
        <f t="shared" si="44"/>
        <v>22:0011</v>
      </c>
      <c r="D141" s="1" t="str">
        <f t="shared" si="45"/>
        <v/>
      </c>
      <c r="G141" s="1" t="str">
        <f>HYPERLINK("http://geochem.nrcan.gc.ca/cdogs/content/cr_/cr_00176_e.htm", "176")</f>
        <v>176</v>
      </c>
      <c r="J141" t="s">
        <v>124</v>
      </c>
      <c r="K141" t="s">
        <v>125</v>
      </c>
      <c r="V141">
        <v>8</v>
      </c>
      <c r="AI141" s="2"/>
      <c r="CD141" s="2"/>
    </row>
    <row r="142" spans="1:82" x14ac:dyDescent="0.25">
      <c r="A142" t="s">
        <v>507</v>
      </c>
      <c r="B142" t="s">
        <v>508</v>
      </c>
      <c r="C142" s="1" t="str">
        <f t="shared" si="44"/>
        <v>22:0011</v>
      </c>
      <c r="D142" s="1" t="str">
        <f t="shared" si="45"/>
        <v/>
      </c>
      <c r="G142" s="1" t="str">
        <f>HYPERLINK("http://geochem.nrcan.gc.ca/cdogs/content/cr_/cr_00176_e.htm", "176")</f>
        <v>176</v>
      </c>
      <c r="J142" t="s">
        <v>124</v>
      </c>
      <c r="K142" t="s">
        <v>125</v>
      </c>
      <c r="V142">
        <v>8.5</v>
      </c>
      <c r="AI142" s="2"/>
      <c r="CD142" s="2"/>
    </row>
    <row r="143" spans="1:82" x14ac:dyDescent="0.25">
      <c r="A143" t="s">
        <v>509</v>
      </c>
      <c r="B143" t="s">
        <v>510</v>
      </c>
      <c r="C143" s="1" t="str">
        <f t="shared" si="44"/>
        <v>22:0011</v>
      </c>
      <c r="D143" s="1" t="str">
        <f t="shared" si="45"/>
        <v/>
      </c>
      <c r="G143" s="1" t="str">
        <f t="shared" ref="G143:G150" si="47">HYPERLINK("http://geochem.nrcan.gc.ca/cdogs/content/cr_/cr_00177_e.htm", "177")</f>
        <v>177</v>
      </c>
      <c r="J143" t="s">
        <v>124</v>
      </c>
      <c r="K143" t="s">
        <v>125</v>
      </c>
      <c r="T143">
        <v>44</v>
      </c>
      <c r="AI143" s="2"/>
      <c r="CD143" s="2"/>
    </row>
    <row r="144" spans="1:82" x14ac:dyDescent="0.25">
      <c r="A144" t="s">
        <v>511</v>
      </c>
      <c r="B144" t="s">
        <v>512</v>
      </c>
      <c r="C144" s="1" t="str">
        <f t="shared" si="44"/>
        <v>22:0011</v>
      </c>
      <c r="D144" s="1" t="str">
        <f t="shared" si="45"/>
        <v/>
      </c>
      <c r="G144" s="1" t="str">
        <f t="shared" si="47"/>
        <v>177</v>
      </c>
      <c r="J144" t="s">
        <v>124</v>
      </c>
      <c r="K144" t="s">
        <v>125</v>
      </c>
      <c r="T144">
        <v>43.7</v>
      </c>
      <c r="AI144" s="2"/>
      <c r="CD144" s="2"/>
    </row>
    <row r="145" spans="1:82" x14ac:dyDescent="0.25">
      <c r="A145" t="s">
        <v>513</v>
      </c>
      <c r="B145" t="s">
        <v>514</v>
      </c>
      <c r="C145" s="1" t="str">
        <f t="shared" si="44"/>
        <v>22:0011</v>
      </c>
      <c r="D145" s="1" t="str">
        <f t="shared" si="45"/>
        <v/>
      </c>
      <c r="G145" s="1" t="str">
        <f t="shared" si="47"/>
        <v>177</v>
      </c>
      <c r="J145" t="s">
        <v>124</v>
      </c>
      <c r="K145" t="s">
        <v>125</v>
      </c>
      <c r="T145">
        <v>44.4</v>
      </c>
      <c r="AI145" s="2"/>
      <c r="CD145" s="2"/>
    </row>
    <row r="146" spans="1:82" x14ac:dyDescent="0.25">
      <c r="A146" t="s">
        <v>515</v>
      </c>
      <c r="B146" t="s">
        <v>516</v>
      </c>
      <c r="C146" s="1" t="str">
        <f t="shared" si="44"/>
        <v>22:0011</v>
      </c>
      <c r="D146" s="1" t="str">
        <f t="shared" si="45"/>
        <v/>
      </c>
      <c r="G146" s="1" t="str">
        <f t="shared" si="47"/>
        <v>177</v>
      </c>
      <c r="J146" t="s">
        <v>124</v>
      </c>
      <c r="K146" t="s">
        <v>125</v>
      </c>
      <c r="T146">
        <v>44.5</v>
      </c>
      <c r="AI146" s="2"/>
      <c r="CD146" s="2"/>
    </row>
    <row r="147" spans="1:82" x14ac:dyDescent="0.25">
      <c r="A147" t="s">
        <v>517</v>
      </c>
      <c r="B147" t="s">
        <v>518</v>
      </c>
      <c r="C147" s="1" t="str">
        <f t="shared" si="44"/>
        <v>22:0011</v>
      </c>
      <c r="D147" s="1" t="str">
        <f t="shared" si="45"/>
        <v/>
      </c>
      <c r="G147" s="1" t="str">
        <f t="shared" si="47"/>
        <v>177</v>
      </c>
      <c r="J147" t="s">
        <v>124</v>
      </c>
      <c r="K147" t="s">
        <v>125</v>
      </c>
      <c r="T147">
        <v>44.2</v>
      </c>
      <c r="AI147" s="2"/>
      <c r="CD147" s="2"/>
    </row>
    <row r="148" spans="1:82" x14ac:dyDescent="0.25">
      <c r="A148" t="s">
        <v>519</v>
      </c>
      <c r="B148" t="s">
        <v>520</v>
      </c>
      <c r="C148" s="1" t="str">
        <f t="shared" si="44"/>
        <v>22:0011</v>
      </c>
      <c r="D148" s="1" t="str">
        <f t="shared" si="45"/>
        <v/>
      </c>
      <c r="G148" s="1" t="str">
        <f t="shared" si="47"/>
        <v>177</v>
      </c>
      <c r="J148" t="s">
        <v>124</v>
      </c>
      <c r="K148" t="s">
        <v>125</v>
      </c>
      <c r="T148">
        <v>44</v>
      </c>
      <c r="AI148" s="2"/>
      <c r="CD148" s="2"/>
    </row>
    <row r="149" spans="1:82" x14ac:dyDescent="0.25">
      <c r="A149" t="s">
        <v>521</v>
      </c>
      <c r="B149" t="s">
        <v>522</v>
      </c>
      <c r="C149" s="1" t="str">
        <f t="shared" si="44"/>
        <v>22:0011</v>
      </c>
      <c r="D149" s="1" t="str">
        <f t="shared" si="45"/>
        <v/>
      </c>
      <c r="G149" s="1" t="str">
        <f t="shared" si="47"/>
        <v>177</v>
      </c>
      <c r="J149" t="s">
        <v>124</v>
      </c>
      <c r="K149" t="s">
        <v>125</v>
      </c>
      <c r="T149">
        <v>43.8</v>
      </c>
      <c r="AI149" s="2"/>
      <c r="CD149" s="2"/>
    </row>
    <row r="150" spans="1:82" x14ac:dyDescent="0.25">
      <c r="A150" t="s">
        <v>523</v>
      </c>
      <c r="B150" t="s">
        <v>524</v>
      </c>
      <c r="C150" s="1" t="str">
        <f t="shared" si="44"/>
        <v>22:0011</v>
      </c>
      <c r="D150" s="1" t="str">
        <f t="shared" si="45"/>
        <v/>
      </c>
      <c r="G150" s="1" t="str">
        <f t="shared" si="47"/>
        <v>177</v>
      </c>
      <c r="J150" t="s">
        <v>124</v>
      </c>
      <c r="K150" t="s">
        <v>125</v>
      </c>
      <c r="T150">
        <v>43.6</v>
      </c>
      <c r="AI150" s="2"/>
      <c r="CD150" s="2"/>
    </row>
    <row r="151" spans="1:82" x14ac:dyDescent="0.25">
      <c r="A151" t="s">
        <v>525</v>
      </c>
      <c r="B151" t="s">
        <v>526</v>
      </c>
      <c r="C151" s="1" t="str">
        <f t="shared" si="44"/>
        <v>22:0011</v>
      </c>
      <c r="D151" s="1" t="str">
        <f t="shared" si="45"/>
        <v/>
      </c>
      <c r="G151" s="1" t="str">
        <f>HYPERLINK("http://geochem.nrcan.gc.ca/cdogs/content/cr_/cr_00201_e.htm", "201")</f>
        <v>201</v>
      </c>
      <c r="J151" t="s">
        <v>124</v>
      </c>
      <c r="K151" t="s">
        <v>125</v>
      </c>
      <c r="AI151" s="2"/>
      <c r="AW151">
        <v>974</v>
      </c>
      <c r="BH151">
        <v>2000</v>
      </c>
      <c r="BI151">
        <v>182</v>
      </c>
      <c r="BK151">
        <v>1580</v>
      </c>
      <c r="BN151">
        <v>229</v>
      </c>
      <c r="BO151">
        <v>34.4</v>
      </c>
      <c r="BP151">
        <v>184</v>
      </c>
      <c r="BQ151">
        <v>35.700000000000003</v>
      </c>
      <c r="BR151">
        <v>96.3</v>
      </c>
      <c r="BS151">
        <v>14.4</v>
      </c>
      <c r="BT151">
        <v>87.7</v>
      </c>
      <c r="BU151">
        <v>12</v>
      </c>
      <c r="CD151" s="2"/>
    </row>
    <row r="152" spans="1:82" x14ac:dyDescent="0.25">
      <c r="A152" t="s">
        <v>527</v>
      </c>
      <c r="B152" t="s">
        <v>528</v>
      </c>
      <c r="C152" s="1" t="str">
        <f t="shared" si="44"/>
        <v>22:0011</v>
      </c>
      <c r="D152" s="1" t="str">
        <f t="shared" si="45"/>
        <v/>
      </c>
      <c r="G152" s="1" t="str">
        <f>HYPERLINK("http://geochem.nrcan.gc.ca/cdogs/content/cr_/cr_00216_e.htm", "216")</f>
        <v>216</v>
      </c>
      <c r="J152" t="s">
        <v>124</v>
      </c>
      <c r="K152" t="s">
        <v>125</v>
      </c>
      <c r="AI152" s="2"/>
      <c r="AR152">
        <v>105</v>
      </c>
      <c r="BE152">
        <v>265</v>
      </c>
      <c r="BW152">
        <v>83.3</v>
      </c>
      <c r="BX152">
        <v>331</v>
      </c>
      <c r="BY152">
        <v>33.9</v>
      </c>
      <c r="CD152" s="2"/>
    </row>
    <row r="153" spans="1:82" x14ac:dyDescent="0.25">
      <c r="A153" t="s">
        <v>529</v>
      </c>
      <c r="B153" t="s">
        <v>530</v>
      </c>
      <c r="C153" s="1" t="str">
        <f t="shared" si="44"/>
        <v>22:0011</v>
      </c>
      <c r="D153" s="1" t="str">
        <f t="shared" si="45"/>
        <v/>
      </c>
      <c r="G153" s="1" t="str">
        <f t="shared" ref="G153:G161" si="48">HYPERLINK("http://geochem.nrcan.gc.ca/cdogs/content/cr_/cr_00195_e.htm", "195")</f>
        <v>195</v>
      </c>
      <c r="J153" t="s">
        <v>124</v>
      </c>
      <c r="K153" t="s">
        <v>125</v>
      </c>
      <c r="V153">
        <v>5.7</v>
      </c>
      <c r="AI153" s="2"/>
      <c r="CD153" s="2"/>
    </row>
    <row r="154" spans="1:82" x14ac:dyDescent="0.25">
      <c r="A154" t="s">
        <v>531</v>
      </c>
      <c r="B154" t="s">
        <v>532</v>
      </c>
      <c r="C154" s="1" t="str">
        <f t="shared" si="44"/>
        <v>22:0011</v>
      </c>
      <c r="D154" s="1" t="str">
        <f t="shared" si="45"/>
        <v/>
      </c>
      <c r="G154" s="1" t="str">
        <f t="shared" si="48"/>
        <v>195</v>
      </c>
      <c r="J154" t="s">
        <v>124</v>
      </c>
      <c r="K154" t="s">
        <v>125</v>
      </c>
      <c r="V154">
        <v>5.3</v>
      </c>
      <c r="AI154" s="2"/>
      <c r="CD154" s="2"/>
    </row>
    <row r="155" spans="1:82" x14ac:dyDescent="0.25">
      <c r="A155" t="s">
        <v>533</v>
      </c>
      <c r="B155" t="s">
        <v>534</v>
      </c>
      <c r="C155" s="1" t="str">
        <f t="shared" si="44"/>
        <v>22:0011</v>
      </c>
      <c r="D155" s="1" t="str">
        <f t="shared" si="45"/>
        <v/>
      </c>
      <c r="G155" s="1" t="str">
        <f t="shared" si="48"/>
        <v>195</v>
      </c>
      <c r="J155" t="s">
        <v>124</v>
      </c>
      <c r="K155" t="s">
        <v>125</v>
      </c>
      <c r="V155">
        <v>5.4</v>
      </c>
      <c r="AI155" s="2"/>
      <c r="CD155" s="2"/>
    </row>
    <row r="156" spans="1:82" x14ac:dyDescent="0.25">
      <c r="A156" t="s">
        <v>535</v>
      </c>
      <c r="B156" t="s">
        <v>536</v>
      </c>
      <c r="C156" s="1" t="str">
        <f t="shared" si="44"/>
        <v>22:0011</v>
      </c>
      <c r="D156" s="1" t="str">
        <f t="shared" si="45"/>
        <v/>
      </c>
      <c r="G156" s="1" t="str">
        <f t="shared" si="48"/>
        <v>195</v>
      </c>
      <c r="J156" t="s">
        <v>124</v>
      </c>
      <c r="K156" t="s">
        <v>125</v>
      </c>
      <c r="V156">
        <v>5.3</v>
      </c>
      <c r="AI156" s="2"/>
      <c r="CD156" s="2"/>
    </row>
    <row r="157" spans="1:82" x14ac:dyDescent="0.25">
      <c r="A157" t="s">
        <v>537</v>
      </c>
      <c r="B157" t="s">
        <v>538</v>
      </c>
      <c r="C157" s="1" t="str">
        <f t="shared" si="44"/>
        <v>22:0011</v>
      </c>
      <c r="D157" s="1" t="str">
        <f t="shared" si="45"/>
        <v/>
      </c>
      <c r="G157" s="1" t="str">
        <f t="shared" si="48"/>
        <v>195</v>
      </c>
      <c r="J157" t="s">
        <v>124</v>
      </c>
      <c r="K157" t="s">
        <v>125</v>
      </c>
      <c r="V157">
        <v>5.2</v>
      </c>
      <c r="AI157" s="2"/>
      <c r="CD157" s="2"/>
    </row>
    <row r="158" spans="1:82" x14ac:dyDescent="0.25">
      <c r="A158" t="s">
        <v>539</v>
      </c>
      <c r="B158" t="s">
        <v>540</v>
      </c>
      <c r="C158" s="1" t="str">
        <f t="shared" si="44"/>
        <v>22:0011</v>
      </c>
      <c r="D158" s="1" t="str">
        <f t="shared" si="45"/>
        <v/>
      </c>
      <c r="G158" s="1" t="str">
        <f t="shared" si="48"/>
        <v>195</v>
      </c>
      <c r="J158" t="s">
        <v>124</v>
      </c>
      <c r="K158" t="s">
        <v>125</v>
      </c>
      <c r="V158">
        <v>5.0999999999999996</v>
      </c>
      <c r="AI158" s="2"/>
      <c r="CD158" s="2"/>
    </row>
    <row r="159" spans="1:82" x14ac:dyDescent="0.25">
      <c r="A159" t="s">
        <v>541</v>
      </c>
      <c r="B159" t="s">
        <v>542</v>
      </c>
      <c r="C159" s="1" t="str">
        <f t="shared" si="44"/>
        <v>22:0011</v>
      </c>
      <c r="D159" s="1" t="str">
        <f t="shared" si="45"/>
        <v/>
      </c>
      <c r="G159" s="1" t="str">
        <f t="shared" si="48"/>
        <v>195</v>
      </c>
      <c r="J159" t="s">
        <v>124</v>
      </c>
      <c r="K159" t="s">
        <v>125</v>
      </c>
      <c r="V159">
        <v>5.0999999999999996</v>
      </c>
      <c r="AI159" s="2"/>
      <c r="CD159" s="2"/>
    </row>
    <row r="160" spans="1:82" x14ac:dyDescent="0.25">
      <c r="A160" t="s">
        <v>543</v>
      </c>
      <c r="B160" t="s">
        <v>544</v>
      </c>
      <c r="C160" s="1" t="str">
        <f t="shared" si="44"/>
        <v>22:0011</v>
      </c>
      <c r="D160" s="1" t="str">
        <f t="shared" si="45"/>
        <v/>
      </c>
      <c r="G160" s="1" t="str">
        <f t="shared" si="48"/>
        <v>195</v>
      </c>
      <c r="J160" t="s">
        <v>124</v>
      </c>
      <c r="K160" t="s">
        <v>125</v>
      </c>
      <c r="V160">
        <v>5.7</v>
      </c>
      <c r="AI160" s="2"/>
      <c r="CD160" s="2"/>
    </row>
    <row r="161" spans="1:102" x14ac:dyDescent="0.25">
      <c r="A161" t="s">
        <v>545</v>
      </c>
      <c r="B161" t="s">
        <v>546</v>
      </c>
      <c r="C161" s="1" t="str">
        <f t="shared" si="44"/>
        <v>22:0011</v>
      </c>
      <c r="D161" s="1" t="str">
        <f t="shared" si="45"/>
        <v/>
      </c>
      <c r="G161" s="1" t="str">
        <f t="shared" si="48"/>
        <v>195</v>
      </c>
      <c r="J161" t="s">
        <v>124</v>
      </c>
      <c r="K161" t="s">
        <v>125</v>
      </c>
      <c r="V161">
        <v>5.5</v>
      </c>
      <c r="AI161" s="2"/>
      <c r="CD161" s="2"/>
    </row>
    <row r="162" spans="1:102" x14ac:dyDescent="0.25">
      <c r="A162" t="s">
        <v>547</v>
      </c>
      <c r="B162" t="s">
        <v>548</v>
      </c>
      <c r="C162" s="1" t="str">
        <f t="shared" si="44"/>
        <v>22:0011</v>
      </c>
      <c r="D162" s="1" t="str">
        <f t="shared" ref="D162:D193" si="49">HYPERLINK("http://geochem.nrcan.gc.ca/cdogs/content/svy/svy_e.htm", "")</f>
        <v/>
      </c>
      <c r="G162" s="1" t="str">
        <f>HYPERLINK("http://geochem.nrcan.gc.ca/cdogs/content/cr_/cr_00206_e.htm", "206")</f>
        <v>206</v>
      </c>
      <c r="J162" t="s">
        <v>124</v>
      </c>
      <c r="K162" t="s">
        <v>125</v>
      </c>
      <c r="AI162" s="2"/>
      <c r="CD162" s="2"/>
      <c r="CX162">
        <v>200</v>
      </c>
    </row>
    <row r="163" spans="1:102" x14ac:dyDescent="0.25">
      <c r="A163" t="s">
        <v>549</v>
      </c>
      <c r="B163" t="s">
        <v>550</v>
      </c>
      <c r="C163" s="1" t="str">
        <f t="shared" si="44"/>
        <v>22:0011</v>
      </c>
      <c r="D163" s="1" t="str">
        <f t="shared" si="49"/>
        <v/>
      </c>
      <c r="G163" s="1" t="str">
        <f>HYPERLINK("http://geochem.nrcan.gc.ca/cdogs/content/cr_/cr_00200_e.htm", "200")</f>
        <v>200</v>
      </c>
      <c r="J163" t="s">
        <v>124</v>
      </c>
      <c r="K163" t="s">
        <v>125</v>
      </c>
      <c r="AI163" s="2"/>
      <c r="AO163">
        <v>25</v>
      </c>
      <c r="AP163">
        <v>70</v>
      </c>
      <c r="AQ163">
        <v>2580</v>
      </c>
      <c r="AR163">
        <v>24</v>
      </c>
      <c r="AW163">
        <v>29.9</v>
      </c>
      <c r="AZ163">
        <v>100</v>
      </c>
      <c r="BA163">
        <v>16.399999999999999</v>
      </c>
      <c r="BD163">
        <v>180</v>
      </c>
      <c r="BG163">
        <v>80.3</v>
      </c>
      <c r="BH163">
        <v>42.8</v>
      </c>
      <c r="BI163">
        <v>84.5</v>
      </c>
      <c r="BL163">
        <v>7.4</v>
      </c>
      <c r="BN163">
        <v>6.88</v>
      </c>
      <c r="BO163">
        <v>1.1000000000000001</v>
      </c>
      <c r="BP163">
        <v>6.03</v>
      </c>
      <c r="BQ163">
        <v>1.2</v>
      </c>
      <c r="BR163">
        <v>3.26</v>
      </c>
      <c r="BT163">
        <v>3.25</v>
      </c>
      <c r="BU163">
        <v>0.47</v>
      </c>
      <c r="BZ163">
        <v>10000</v>
      </c>
      <c r="CD163" s="2"/>
    </row>
    <row r="164" spans="1:102" x14ac:dyDescent="0.25">
      <c r="A164" t="s">
        <v>551</v>
      </c>
      <c r="B164" t="s">
        <v>552</v>
      </c>
      <c r="C164" s="1" t="str">
        <f t="shared" si="44"/>
        <v>22:0011</v>
      </c>
      <c r="D164" s="1" t="str">
        <f t="shared" si="49"/>
        <v/>
      </c>
      <c r="G164" s="1" t="str">
        <f>HYPERLINK("http://geochem.nrcan.gc.ca/cdogs/content/cr_/cr_00202_e.htm", "202")</f>
        <v>202</v>
      </c>
      <c r="J164" t="s">
        <v>124</v>
      </c>
      <c r="K164" t="s">
        <v>125</v>
      </c>
      <c r="AI164" s="2"/>
      <c r="BV164">
        <v>712</v>
      </c>
      <c r="CD164" s="2"/>
    </row>
    <row r="165" spans="1:102" x14ac:dyDescent="0.25">
      <c r="A165" t="s">
        <v>553</v>
      </c>
      <c r="B165" t="s">
        <v>554</v>
      </c>
      <c r="C165" s="1" t="str">
        <f t="shared" si="44"/>
        <v>22:0011</v>
      </c>
      <c r="D165" s="1" t="str">
        <f t="shared" si="49"/>
        <v/>
      </c>
      <c r="G165" s="1" t="str">
        <f>HYPERLINK("http://geochem.nrcan.gc.ca/cdogs/content/cr_/cr_00199_e.htm", "199")</f>
        <v>199</v>
      </c>
      <c r="J165" t="s">
        <v>124</v>
      </c>
      <c r="K165" t="s">
        <v>125</v>
      </c>
      <c r="AI165" s="2"/>
      <c r="AN165">
        <v>30</v>
      </c>
      <c r="AP165">
        <v>10</v>
      </c>
      <c r="AQ165">
        <v>970</v>
      </c>
      <c r="AR165">
        <v>16</v>
      </c>
      <c r="AS165">
        <v>11.2</v>
      </c>
      <c r="AT165">
        <v>71</v>
      </c>
      <c r="AU165">
        <v>504</v>
      </c>
      <c r="AW165">
        <v>134</v>
      </c>
      <c r="BB165">
        <v>1.3</v>
      </c>
      <c r="BC165">
        <v>1000</v>
      </c>
      <c r="BE165">
        <v>43.6</v>
      </c>
      <c r="BH165">
        <v>23.4</v>
      </c>
      <c r="BI165">
        <v>59.3</v>
      </c>
      <c r="BJ165">
        <v>7.6</v>
      </c>
      <c r="BK165">
        <v>31.3</v>
      </c>
      <c r="BL165">
        <v>12.2</v>
      </c>
      <c r="BM165">
        <v>0.153</v>
      </c>
      <c r="BN165">
        <v>14.4</v>
      </c>
      <c r="BO165">
        <v>3.23</v>
      </c>
      <c r="BP165">
        <v>20.3</v>
      </c>
      <c r="BQ165">
        <v>4.21</v>
      </c>
      <c r="BR165">
        <v>12.7</v>
      </c>
      <c r="BS165">
        <v>2.29</v>
      </c>
      <c r="BT165">
        <v>15.6</v>
      </c>
      <c r="BU165">
        <v>2.21</v>
      </c>
      <c r="BX165">
        <v>2200</v>
      </c>
      <c r="CA165">
        <v>28.9</v>
      </c>
      <c r="CD165" s="2"/>
    </row>
    <row r="166" spans="1:102" x14ac:dyDescent="0.25">
      <c r="A166" t="s">
        <v>555</v>
      </c>
      <c r="B166" t="s">
        <v>556</v>
      </c>
      <c r="C166" s="1" t="str">
        <f t="shared" si="44"/>
        <v>22:0011</v>
      </c>
      <c r="D166" s="1" t="str">
        <f t="shared" si="49"/>
        <v/>
      </c>
      <c r="G166" s="1" t="str">
        <f>HYPERLINK("http://geochem.nrcan.gc.ca/cdogs/content/cr_/cr_00198_e.htm", "198")</f>
        <v>198</v>
      </c>
      <c r="J166" t="s">
        <v>124</v>
      </c>
      <c r="K166" t="s">
        <v>125</v>
      </c>
      <c r="AI166" s="2"/>
      <c r="CD166" s="2"/>
      <c r="CW166">
        <v>21000</v>
      </c>
      <c r="CX166">
        <v>23500</v>
      </c>
    </row>
    <row r="167" spans="1:102" x14ac:dyDescent="0.25">
      <c r="A167" t="s">
        <v>557</v>
      </c>
      <c r="B167" t="s">
        <v>558</v>
      </c>
      <c r="C167" s="1" t="str">
        <f t="shared" si="44"/>
        <v>22:0011</v>
      </c>
      <c r="D167" s="1" t="str">
        <f t="shared" si="49"/>
        <v/>
      </c>
      <c r="G167" s="1" t="str">
        <f>HYPERLINK("http://geochem.nrcan.gc.ca/cdogs/content/cr_/cr_00204_e.htm", "204")</f>
        <v>204</v>
      </c>
      <c r="J167" t="s">
        <v>124</v>
      </c>
      <c r="K167" t="s">
        <v>125</v>
      </c>
      <c r="AI167" s="2"/>
      <c r="AO167">
        <v>17</v>
      </c>
      <c r="AQ167">
        <v>170</v>
      </c>
      <c r="AZ167">
        <v>24</v>
      </c>
      <c r="BH167">
        <v>252</v>
      </c>
      <c r="BI167">
        <v>455</v>
      </c>
      <c r="BJ167">
        <v>43.8</v>
      </c>
      <c r="BK167">
        <v>141</v>
      </c>
      <c r="BL167">
        <v>22.8</v>
      </c>
      <c r="BM167">
        <v>3.42</v>
      </c>
      <c r="BO167">
        <v>3.46</v>
      </c>
      <c r="BP167">
        <v>21.5</v>
      </c>
      <c r="BQ167">
        <v>4.6399999999999997</v>
      </c>
      <c r="BR167">
        <v>13.9</v>
      </c>
      <c r="BS167">
        <v>2.27</v>
      </c>
      <c r="BT167">
        <v>14.4</v>
      </c>
      <c r="BU167">
        <v>2.0499999999999998</v>
      </c>
      <c r="CA167">
        <v>51.2</v>
      </c>
      <c r="CB167">
        <v>136</v>
      </c>
      <c r="CD167" s="2"/>
    </row>
    <row r="168" spans="1:102" x14ac:dyDescent="0.25">
      <c r="A168" t="s">
        <v>559</v>
      </c>
      <c r="B168" t="s">
        <v>560</v>
      </c>
      <c r="C168" s="1" t="str">
        <f t="shared" si="44"/>
        <v>22:0011</v>
      </c>
      <c r="D168" s="1" t="str">
        <f t="shared" si="49"/>
        <v/>
      </c>
      <c r="G168" s="1" t="str">
        <f>HYPERLINK("http://geochem.nrcan.gc.ca/cdogs/content/cr_/cr_00205_e.htm", "205")</f>
        <v>205</v>
      </c>
      <c r="J168" t="s">
        <v>124</v>
      </c>
      <c r="K168" t="s">
        <v>125</v>
      </c>
      <c r="AI168" s="2"/>
      <c r="AO168">
        <v>48</v>
      </c>
      <c r="AW168">
        <v>168</v>
      </c>
      <c r="AZ168">
        <v>20</v>
      </c>
      <c r="BH168">
        <v>786</v>
      </c>
      <c r="BI168">
        <v>1350</v>
      </c>
      <c r="BJ168">
        <v>125</v>
      </c>
      <c r="BK168">
        <v>378</v>
      </c>
      <c r="BL168">
        <v>48.7</v>
      </c>
      <c r="BM168">
        <v>7.77</v>
      </c>
      <c r="BP168">
        <v>30.1</v>
      </c>
      <c r="BQ168">
        <v>6.38</v>
      </c>
      <c r="BR168">
        <v>18.399999999999999</v>
      </c>
      <c r="BS168">
        <v>2.84</v>
      </c>
      <c r="BT168">
        <v>17.7</v>
      </c>
      <c r="BU168">
        <v>2.4700000000000002</v>
      </c>
      <c r="CA168">
        <v>35.9</v>
      </c>
      <c r="CB168">
        <v>421</v>
      </c>
      <c r="CD168" s="2"/>
    </row>
    <row r="169" spans="1:102" x14ac:dyDescent="0.25">
      <c r="A169" t="s">
        <v>561</v>
      </c>
      <c r="B169" t="s">
        <v>562</v>
      </c>
      <c r="C169" s="1" t="str">
        <f t="shared" si="44"/>
        <v>22:0011</v>
      </c>
      <c r="D169" s="1" t="str">
        <f t="shared" si="49"/>
        <v/>
      </c>
      <c r="G169" s="1" t="str">
        <f>HYPERLINK("http://geochem.nrcan.gc.ca/cdogs/content/cr_/cr_00196_e.htm", "196")</f>
        <v>196</v>
      </c>
      <c r="J169" t="s">
        <v>124</v>
      </c>
      <c r="K169" t="s">
        <v>125</v>
      </c>
      <c r="V169">
        <v>0.4</v>
      </c>
      <c r="AI169" s="2"/>
      <c r="AP169">
        <v>10</v>
      </c>
      <c r="AQ169">
        <v>5</v>
      </c>
      <c r="AR169">
        <v>17</v>
      </c>
      <c r="AT169">
        <v>17</v>
      </c>
      <c r="AU169">
        <v>248</v>
      </c>
      <c r="AY169">
        <v>14.5</v>
      </c>
      <c r="AZ169">
        <v>3</v>
      </c>
      <c r="BA169">
        <v>0.25</v>
      </c>
      <c r="BB169">
        <v>0.05</v>
      </c>
      <c r="BC169">
        <v>3</v>
      </c>
      <c r="BE169">
        <v>20.9</v>
      </c>
      <c r="BH169">
        <v>20</v>
      </c>
      <c r="BI169">
        <v>47.7</v>
      </c>
      <c r="BJ169">
        <v>5.77</v>
      </c>
      <c r="BK169">
        <v>22.9</v>
      </c>
      <c r="BL169">
        <v>5.72</v>
      </c>
      <c r="BN169">
        <v>5.28</v>
      </c>
      <c r="BO169">
        <v>0.98</v>
      </c>
      <c r="BP169">
        <v>5.99</v>
      </c>
      <c r="BR169">
        <v>3.91</v>
      </c>
      <c r="BS169">
        <v>0.68300000000000005</v>
      </c>
      <c r="BT169">
        <v>4.57</v>
      </c>
      <c r="BU169">
        <v>0.69399999999999995</v>
      </c>
      <c r="BV169">
        <v>4.0999999999999996</v>
      </c>
      <c r="BY169">
        <v>1.59</v>
      </c>
      <c r="BZ169">
        <v>20</v>
      </c>
      <c r="CA169">
        <v>26.6</v>
      </c>
      <c r="CB169">
        <v>8.92</v>
      </c>
      <c r="CD169" s="2"/>
    </row>
    <row r="170" spans="1:102" x14ac:dyDescent="0.25">
      <c r="A170" t="s">
        <v>563</v>
      </c>
      <c r="B170" t="s">
        <v>564</v>
      </c>
      <c r="C170" s="1" t="str">
        <f t="shared" si="44"/>
        <v>22:0011</v>
      </c>
      <c r="D170" s="1" t="str">
        <f t="shared" si="49"/>
        <v/>
      </c>
      <c r="G170" s="1" t="str">
        <f>HYPERLINK("http://geochem.nrcan.gc.ca/cdogs/content/cr_/cr_00209_e.htm", "209")</f>
        <v>209</v>
      </c>
      <c r="J170" t="s">
        <v>124</v>
      </c>
      <c r="K170" t="s">
        <v>125</v>
      </c>
      <c r="AI170" s="2"/>
      <c r="CD170" s="2"/>
      <c r="CF170">
        <v>40.799999999999997</v>
      </c>
      <c r="CG170">
        <v>1.79</v>
      </c>
      <c r="CH170">
        <v>3.65</v>
      </c>
      <c r="CI170">
        <v>0.9</v>
      </c>
      <c r="CJ170">
        <v>0.75</v>
      </c>
      <c r="CK170">
        <v>4</v>
      </c>
      <c r="CL170">
        <v>4.5999999999999996</v>
      </c>
      <c r="CM170">
        <v>10.5</v>
      </c>
      <c r="CN170">
        <v>68</v>
      </c>
      <c r="CO170">
        <v>327</v>
      </c>
      <c r="CP170">
        <v>1</v>
      </c>
      <c r="CQ170">
        <v>34</v>
      </c>
      <c r="CR170">
        <v>42</v>
      </c>
      <c r="CS170">
        <v>4500</v>
      </c>
      <c r="CT170">
        <v>10</v>
      </c>
      <c r="CU170">
        <v>930</v>
      </c>
      <c r="CV170">
        <v>955</v>
      </c>
    </row>
    <row r="171" spans="1:102" x14ac:dyDescent="0.25">
      <c r="A171" t="s">
        <v>565</v>
      </c>
      <c r="B171" t="s">
        <v>566</v>
      </c>
      <c r="C171" s="1" t="str">
        <f t="shared" si="44"/>
        <v>22:0011</v>
      </c>
      <c r="D171" s="1" t="str">
        <f t="shared" si="49"/>
        <v/>
      </c>
      <c r="G171" s="1" t="str">
        <f>HYPERLINK("http://geochem.nrcan.gc.ca/cdogs/content/cr_/cr_00209_e.htm", "209")</f>
        <v>209</v>
      </c>
      <c r="J171" t="s">
        <v>124</v>
      </c>
      <c r="K171" t="s">
        <v>125</v>
      </c>
      <c r="AI171" s="2"/>
      <c r="CD171" s="2"/>
      <c r="CF171">
        <v>39.799999999999997</v>
      </c>
      <c r="CG171">
        <v>1.77</v>
      </c>
      <c r="CH171">
        <v>3.38</v>
      </c>
      <c r="CI171">
        <v>1.6</v>
      </c>
      <c r="CJ171">
        <v>0.8</v>
      </c>
      <c r="CK171">
        <v>3</v>
      </c>
      <c r="CL171">
        <v>4.5999999999999996</v>
      </c>
      <c r="CM171">
        <v>11.7</v>
      </c>
      <c r="CN171">
        <v>79</v>
      </c>
      <c r="CO171">
        <v>344</v>
      </c>
      <c r="CP171">
        <v>1</v>
      </c>
      <c r="CQ171">
        <v>37</v>
      </c>
      <c r="CR171">
        <v>47</v>
      </c>
      <c r="CS171">
        <v>4610</v>
      </c>
      <c r="CT171">
        <v>11</v>
      </c>
      <c r="CU171">
        <v>882</v>
      </c>
      <c r="CV171">
        <v>963</v>
      </c>
    </row>
    <row r="172" spans="1:102" x14ac:dyDescent="0.25">
      <c r="A172" t="s">
        <v>567</v>
      </c>
      <c r="B172" t="s">
        <v>568</v>
      </c>
      <c r="C172" s="1" t="str">
        <f t="shared" si="44"/>
        <v>22:0011</v>
      </c>
      <c r="D172" s="1" t="str">
        <f t="shared" si="49"/>
        <v/>
      </c>
      <c r="G172" s="1" t="str">
        <f>HYPERLINK("http://geochem.nrcan.gc.ca/cdogs/content/cr_/cr_00209_e.htm", "209")</f>
        <v>209</v>
      </c>
      <c r="J172" t="s">
        <v>124</v>
      </c>
      <c r="K172" t="s">
        <v>125</v>
      </c>
      <c r="AI172" s="2"/>
      <c r="CD172" s="2"/>
      <c r="CK172">
        <v>3</v>
      </c>
      <c r="CL172">
        <v>4.4000000000000004</v>
      </c>
      <c r="CM172">
        <v>10.4</v>
      </c>
      <c r="CN172">
        <v>77</v>
      </c>
      <c r="CO172">
        <v>337</v>
      </c>
      <c r="CP172">
        <v>0.9</v>
      </c>
      <c r="CQ172">
        <v>35</v>
      </c>
      <c r="CR172">
        <v>46</v>
      </c>
      <c r="CS172">
        <v>4360</v>
      </c>
      <c r="CT172">
        <v>2</v>
      </c>
      <c r="CU172">
        <v>817</v>
      </c>
      <c r="CV172">
        <v>929</v>
      </c>
    </row>
    <row r="173" spans="1:102" x14ac:dyDescent="0.25">
      <c r="A173" t="s">
        <v>569</v>
      </c>
      <c r="B173" t="s">
        <v>570</v>
      </c>
      <c r="C173" s="1" t="str">
        <f t="shared" si="44"/>
        <v>22:0011</v>
      </c>
      <c r="D173" s="1" t="str">
        <f t="shared" si="49"/>
        <v/>
      </c>
      <c r="G173" s="1" t="str">
        <f>HYPERLINK("http://geochem.nrcan.gc.ca/cdogs/content/cr_/cr_00187_e.htm", "187")</f>
        <v>187</v>
      </c>
      <c r="J173" t="s">
        <v>124</v>
      </c>
      <c r="K173" t="s">
        <v>125</v>
      </c>
      <c r="AI173" s="2"/>
      <c r="CD173" s="2"/>
      <c r="CM173">
        <v>58.2</v>
      </c>
      <c r="CN173">
        <v>148</v>
      </c>
      <c r="CO173">
        <v>105</v>
      </c>
      <c r="CQ173">
        <v>6</v>
      </c>
      <c r="CR173">
        <v>271</v>
      </c>
      <c r="CV173">
        <v>73.3</v>
      </c>
    </row>
    <row r="174" spans="1:102" x14ac:dyDescent="0.25">
      <c r="A174" t="s">
        <v>571</v>
      </c>
      <c r="B174" t="s">
        <v>572</v>
      </c>
      <c r="C174" s="1" t="str">
        <f t="shared" si="44"/>
        <v>22:0011</v>
      </c>
      <c r="D174" s="1" t="str">
        <f t="shared" si="49"/>
        <v/>
      </c>
      <c r="G174" s="1" t="str">
        <f>HYPERLINK("http://geochem.nrcan.gc.ca/cdogs/content/cr_/cr_00187_e.htm", "187")</f>
        <v>187</v>
      </c>
      <c r="J174" t="s">
        <v>124</v>
      </c>
      <c r="K174" t="s">
        <v>125</v>
      </c>
      <c r="AI174" s="2"/>
      <c r="CD174" s="2"/>
      <c r="CM174">
        <v>64.3</v>
      </c>
      <c r="CN174">
        <v>171</v>
      </c>
      <c r="CO174">
        <v>116</v>
      </c>
      <c r="CQ174">
        <v>6</v>
      </c>
      <c r="CR174">
        <v>300</v>
      </c>
      <c r="CV174">
        <v>75.5</v>
      </c>
    </row>
    <row r="175" spans="1:102" x14ac:dyDescent="0.25">
      <c r="A175" t="s">
        <v>573</v>
      </c>
      <c r="B175" t="s">
        <v>574</v>
      </c>
      <c r="C175" s="1" t="str">
        <f t="shared" si="44"/>
        <v>22:0011</v>
      </c>
      <c r="D175" s="1" t="str">
        <f t="shared" si="49"/>
        <v/>
      </c>
      <c r="G175" s="1" t="str">
        <f>HYPERLINK("http://geochem.nrcan.gc.ca/cdogs/content/cr_/cr_00187_e.htm", "187")</f>
        <v>187</v>
      </c>
      <c r="J175" t="s">
        <v>124</v>
      </c>
      <c r="K175" t="s">
        <v>125</v>
      </c>
      <c r="AI175" s="2"/>
      <c r="CD175" s="2"/>
      <c r="CM175">
        <v>57.5</v>
      </c>
      <c r="CN175">
        <v>197</v>
      </c>
      <c r="CO175">
        <v>111</v>
      </c>
      <c r="CQ175">
        <v>5</v>
      </c>
      <c r="CR175">
        <v>281</v>
      </c>
      <c r="CV175">
        <v>75.400000000000006</v>
      </c>
    </row>
    <row r="176" spans="1:102" x14ac:dyDescent="0.25">
      <c r="A176" t="s">
        <v>575</v>
      </c>
      <c r="B176" t="s">
        <v>576</v>
      </c>
      <c r="C176" s="1" t="str">
        <f t="shared" si="44"/>
        <v>22:0011</v>
      </c>
      <c r="D176" s="1" t="str">
        <f t="shared" si="49"/>
        <v/>
      </c>
      <c r="G176" s="1" t="str">
        <f>HYPERLINK("http://geochem.nrcan.gc.ca/cdogs/content/cr_/cr_00185_e.htm", "185")</f>
        <v>185</v>
      </c>
      <c r="J176" t="s">
        <v>124</v>
      </c>
      <c r="K176" t="s">
        <v>125</v>
      </c>
      <c r="AI176" s="2"/>
      <c r="AT176">
        <v>1530</v>
      </c>
      <c r="CD176" s="2"/>
    </row>
    <row r="177" spans="1:102" x14ac:dyDescent="0.25">
      <c r="A177" t="s">
        <v>577</v>
      </c>
      <c r="B177" t="s">
        <v>578</v>
      </c>
      <c r="C177" s="1" t="str">
        <f t="shared" si="44"/>
        <v>22:0011</v>
      </c>
      <c r="D177" s="1" t="str">
        <f t="shared" si="49"/>
        <v/>
      </c>
      <c r="G177" s="1" t="str">
        <f>HYPERLINK("http://geochem.nrcan.gc.ca/cdogs/content/cr_/cr_00178_e.htm", "178")</f>
        <v>178</v>
      </c>
      <c r="J177" t="s">
        <v>124</v>
      </c>
      <c r="K177" t="s">
        <v>125</v>
      </c>
      <c r="AI177" s="2"/>
      <c r="CD177" s="2"/>
    </row>
    <row r="178" spans="1:102" x14ac:dyDescent="0.25">
      <c r="A178" t="s">
        <v>579</v>
      </c>
      <c r="B178" t="s">
        <v>580</v>
      </c>
      <c r="C178" s="1" t="str">
        <f t="shared" si="44"/>
        <v>22:0011</v>
      </c>
      <c r="D178" s="1" t="str">
        <f t="shared" si="49"/>
        <v/>
      </c>
      <c r="G178" s="1" t="str">
        <f>HYPERLINK("http://geochem.nrcan.gc.ca/cdogs/content/cr_/cr_00182_e.htm", "182")</f>
        <v>182</v>
      </c>
      <c r="J178" t="s">
        <v>124</v>
      </c>
      <c r="K178" t="s">
        <v>125</v>
      </c>
      <c r="AI178" s="2"/>
      <c r="CD178" s="2"/>
      <c r="CW178">
        <v>635000</v>
      </c>
    </row>
    <row r="179" spans="1:102" x14ac:dyDescent="0.25">
      <c r="A179" t="s">
        <v>581</v>
      </c>
      <c r="B179" t="s">
        <v>582</v>
      </c>
      <c r="C179" s="1" t="str">
        <f t="shared" si="44"/>
        <v>22:0011</v>
      </c>
      <c r="D179" s="1" t="str">
        <f t="shared" si="49"/>
        <v/>
      </c>
      <c r="G179" s="1" t="str">
        <f>HYPERLINK("http://geochem.nrcan.gc.ca/cdogs/content/cr_/cr_00190_e.htm", "190")</f>
        <v>190</v>
      </c>
      <c r="J179" t="s">
        <v>124</v>
      </c>
      <c r="K179" t="s">
        <v>125</v>
      </c>
      <c r="R179">
        <v>1.08</v>
      </c>
      <c r="S179">
        <v>0.54</v>
      </c>
      <c r="AI179" s="2"/>
      <c r="CD179" s="2"/>
    </row>
    <row r="180" spans="1:102" x14ac:dyDescent="0.25">
      <c r="A180" t="s">
        <v>583</v>
      </c>
      <c r="B180" t="s">
        <v>584</v>
      </c>
      <c r="C180" s="1" t="str">
        <f t="shared" si="44"/>
        <v>22:0011</v>
      </c>
      <c r="D180" s="1" t="str">
        <f t="shared" si="49"/>
        <v/>
      </c>
      <c r="G180" s="1" t="str">
        <f>HYPERLINK("http://geochem.nrcan.gc.ca/cdogs/content/cr_/cr_00190_e.htm", "190")</f>
        <v>190</v>
      </c>
      <c r="J180" t="s">
        <v>124</v>
      </c>
      <c r="K180" t="s">
        <v>125</v>
      </c>
      <c r="R180">
        <v>1.08</v>
      </c>
      <c r="S180">
        <v>0.56000000000000005</v>
      </c>
      <c r="AI180" s="2"/>
      <c r="CD180" s="2"/>
    </row>
    <row r="181" spans="1:102" x14ac:dyDescent="0.25">
      <c r="A181" t="s">
        <v>585</v>
      </c>
      <c r="B181" t="s">
        <v>586</v>
      </c>
      <c r="C181" s="1" t="str">
        <f t="shared" si="44"/>
        <v>22:0011</v>
      </c>
      <c r="D181" s="1" t="str">
        <f t="shared" si="49"/>
        <v/>
      </c>
      <c r="G181" s="1" t="str">
        <f>HYPERLINK("http://geochem.nrcan.gc.ca/cdogs/content/cr_/cr_00190_e.htm", "190")</f>
        <v>190</v>
      </c>
      <c r="J181" t="s">
        <v>124</v>
      </c>
      <c r="K181" t="s">
        <v>125</v>
      </c>
      <c r="R181">
        <v>1.08</v>
      </c>
      <c r="S181">
        <v>0.53</v>
      </c>
      <c r="AI181" s="2"/>
      <c r="CD181" s="2"/>
    </row>
    <row r="182" spans="1:102" x14ac:dyDescent="0.25">
      <c r="A182" t="s">
        <v>587</v>
      </c>
      <c r="B182" t="s">
        <v>588</v>
      </c>
      <c r="C182" s="1" t="str">
        <f t="shared" si="44"/>
        <v>22:0011</v>
      </c>
      <c r="D182" s="1" t="str">
        <f t="shared" si="49"/>
        <v/>
      </c>
      <c r="G182" s="1" t="str">
        <f>HYPERLINK("http://geochem.nrcan.gc.ca/cdogs/content/cr_/cr_00190_e.htm", "190")</f>
        <v>190</v>
      </c>
      <c r="J182" t="s">
        <v>124</v>
      </c>
      <c r="K182" t="s">
        <v>125</v>
      </c>
      <c r="R182">
        <v>1.08</v>
      </c>
      <c r="S182">
        <v>0.54</v>
      </c>
      <c r="AI182" s="2"/>
      <c r="CD182" s="2"/>
    </row>
    <row r="183" spans="1:102" x14ac:dyDescent="0.25">
      <c r="A183" t="s">
        <v>589</v>
      </c>
      <c r="B183" t="s">
        <v>590</v>
      </c>
      <c r="C183" s="1" t="str">
        <f t="shared" si="44"/>
        <v>22:0011</v>
      </c>
      <c r="D183" s="1" t="str">
        <f t="shared" si="49"/>
        <v/>
      </c>
      <c r="G183" s="1" t="str">
        <f>HYPERLINK("http://geochem.nrcan.gc.ca/cdogs/content/cr_/cr_00190_e.htm", "190")</f>
        <v>190</v>
      </c>
      <c r="J183" t="s">
        <v>124</v>
      </c>
      <c r="K183" t="s">
        <v>125</v>
      </c>
      <c r="R183">
        <v>1.0900000000000001</v>
      </c>
      <c r="S183">
        <v>0.54</v>
      </c>
      <c r="AI183" s="2"/>
      <c r="CD183" s="2"/>
    </row>
    <row r="184" spans="1:102" x14ac:dyDescent="0.25">
      <c r="A184" t="s">
        <v>591</v>
      </c>
      <c r="B184" t="s">
        <v>592</v>
      </c>
      <c r="C184" s="1" t="str">
        <f t="shared" si="44"/>
        <v>22:0011</v>
      </c>
      <c r="D184" s="1" t="str">
        <f t="shared" si="49"/>
        <v/>
      </c>
      <c r="G184" s="1" t="str">
        <f>HYPERLINK("http://geochem.nrcan.gc.ca/cdogs/content/cr_/cr_00191_e.htm", "191")</f>
        <v>191</v>
      </c>
      <c r="J184" t="s">
        <v>124</v>
      </c>
      <c r="K184" t="s">
        <v>125</v>
      </c>
      <c r="R184">
        <v>0.63</v>
      </c>
      <c r="S184">
        <v>0.35</v>
      </c>
      <c r="AI184" s="2"/>
      <c r="CD184" s="2"/>
    </row>
    <row r="185" spans="1:102" x14ac:dyDescent="0.25">
      <c r="A185" t="s">
        <v>593</v>
      </c>
      <c r="B185" t="s">
        <v>594</v>
      </c>
      <c r="C185" s="1" t="str">
        <f t="shared" si="44"/>
        <v>22:0011</v>
      </c>
      <c r="D185" s="1" t="str">
        <f t="shared" si="49"/>
        <v/>
      </c>
      <c r="G185" s="1" t="str">
        <f>HYPERLINK("http://geochem.nrcan.gc.ca/cdogs/content/cr_/cr_00191_e.htm", "191")</f>
        <v>191</v>
      </c>
      <c r="J185" t="s">
        <v>124</v>
      </c>
      <c r="K185" t="s">
        <v>125</v>
      </c>
      <c r="R185">
        <v>0.63</v>
      </c>
      <c r="S185">
        <v>0.35</v>
      </c>
      <c r="AI185" s="2"/>
      <c r="CD185" s="2"/>
    </row>
    <row r="186" spans="1:102" x14ac:dyDescent="0.25">
      <c r="A186" t="s">
        <v>595</v>
      </c>
      <c r="B186" t="s">
        <v>596</v>
      </c>
      <c r="C186" s="1" t="str">
        <f t="shared" si="44"/>
        <v>22:0011</v>
      </c>
      <c r="D186" s="1" t="str">
        <f t="shared" si="49"/>
        <v/>
      </c>
      <c r="G186" s="1" t="str">
        <f>HYPERLINK("http://geochem.nrcan.gc.ca/cdogs/content/cr_/cr_00191_e.htm", "191")</f>
        <v>191</v>
      </c>
      <c r="J186" t="s">
        <v>124</v>
      </c>
      <c r="K186" t="s">
        <v>125</v>
      </c>
      <c r="R186">
        <v>0.62</v>
      </c>
      <c r="S186">
        <v>0.35</v>
      </c>
      <c r="AI186" s="2"/>
      <c r="CD186" s="2"/>
    </row>
    <row r="187" spans="1:102" x14ac:dyDescent="0.25">
      <c r="A187" t="s">
        <v>597</v>
      </c>
      <c r="B187" t="s">
        <v>598</v>
      </c>
      <c r="C187" s="1" t="str">
        <f t="shared" si="44"/>
        <v>22:0011</v>
      </c>
      <c r="D187" s="1" t="str">
        <f t="shared" si="49"/>
        <v/>
      </c>
      <c r="G187" s="1" t="str">
        <f>HYPERLINK("http://geochem.nrcan.gc.ca/cdogs/content/cr_/cr_00191_e.htm", "191")</f>
        <v>191</v>
      </c>
      <c r="J187" t="s">
        <v>124</v>
      </c>
      <c r="K187" t="s">
        <v>125</v>
      </c>
      <c r="R187">
        <v>0.63</v>
      </c>
      <c r="S187">
        <v>0.34</v>
      </c>
      <c r="AI187" s="2"/>
      <c r="CD187" s="2"/>
    </row>
    <row r="188" spans="1:102" x14ac:dyDescent="0.25">
      <c r="A188" t="s">
        <v>599</v>
      </c>
      <c r="B188" t="s">
        <v>600</v>
      </c>
      <c r="C188" s="1" t="str">
        <f t="shared" si="44"/>
        <v>22:0011</v>
      </c>
      <c r="D188" s="1" t="str">
        <f t="shared" si="49"/>
        <v/>
      </c>
      <c r="G188" s="1" t="str">
        <f>HYPERLINK("http://geochem.nrcan.gc.ca/cdogs/content/cr_/cr_00191_e.htm", "191")</f>
        <v>191</v>
      </c>
      <c r="J188" t="s">
        <v>124</v>
      </c>
      <c r="K188" t="s">
        <v>125</v>
      </c>
      <c r="R188">
        <v>0.63</v>
      </c>
      <c r="S188">
        <v>0.35</v>
      </c>
      <c r="AI188" s="2"/>
      <c r="CD188" s="2"/>
    </row>
    <row r="189" spans="1:102" x14ac:dyDescent="0.25">
      <c r="A189" t="s">
        <v>601</v>
      </c>
      <c r="B189" t="s">
        <v>602</v>
      </c>
      <c r="C189" s="1" t="str">
        <f t="shared" si="44"/>
        <v>22:0011</v>
      </c>
      <c r="D189" s="1" t="str">
        <f t="shared" si="49"/>
        <v/>
      </c>
      <c r="G189" s="1" t="str">
        <f>HYPERLINK("http://geochem.nrcan.gc.ca/cdogs/content/cr_/cr_00184_e.htm", "184")</f>
        <v>184</v>
      </c>
      <c r="J189" t="s">
        <v>124</v>
      </c>
      <c r="K189" t="s">
        <v>125</v>
      </c>
      <c r="AI189" s="2"/>
      <c r="CD189" s="2"/>
      <c r="CW189">
        <v>1850</v>
      </c>
    </row>
    <row r="190" spans="1:102" x14ac:dyDescent="0.25">
      <c r="A190" t="s">
        <v>603</v>
      </c>
      <c r="B190" t="s">
        <v>604</v>
      </c>
      <c r="C190" s="1" t="str">
        <f t="shared" si="44"/>
        <v>22:0011</v>
      </c>
      <c r="D190" s="1" t="str">
        <f t="shared" si="49"/>
        <v/>
      </c>
      <c r="G190" s="1" t="str">
        <f>HYPERLINK("http://geochem.nrcan.gc.ca/cdogs/content/cr_/cr_00180_e.htm", "180")</f>
        <v>180</v>
      </c>
      <c r="J190" t="s">
        <v>124</v>
      </c>
      <c r="K190" t="s">
        <v>125</v>
      </c>
      <c r="N190">
        <v>3.84</v>
      </c>
      <c r="O190">
        <v>50</v>
      </c>
      <c r="AI190" s="2"/>
      <c r="CD190" s="2"/>
    </row>
    <row r="191" spans="1:102" x14ac:dyDescent="0.25">
      <c r="A191" t="s">
        <v>605</v>
      </c>
      <c r="B191" t="s">
        <v>606</v>
      </c>
      <c r="C191" s="1" t="str">
        <f t="shared" si="44"/>
        <v>22:0011</v>
      </c>
      <c r="D191" s="1" t="str">
        <f t="shared" si="49"/>
        <v/>
      </c>
      <c r="G191" s="1" t="str">
        <f>HYPERLINK("http://geochem.nrcan.gc.ca/cdogs/content/cr_/cr_00197_e.htm", "197")</f>
        <v>197</v>
      </c>
      <c r="J191" t="s">
        <v>124</v>
      </c>
      <c r="K191" t="s">
        <v>125</v>
      </c>
      <c r="AI191" s="2"/>
      <c r="CD191" s="2"/>
      <c r="CX191">
        <v>200</v>
      </c>
    </row>
    <row r="192" spans="1:102" x14ac:dyDescent="0.25">
      <c r="A192" t="s">
        <v>607</v>
      </c>
      <c r="B192" t="s">
        <v>608</v>
      </c>
      <c r="C192" s="1" t="str">
        <f t="shared" si="44"/>
        <v>22:0011</v>
      </c>
      <c r="D192" s="1" t="str">
        <f t="shared" si="49"/>
        <v/>
      </c>
      <c r="G192" s="1" t="str">
        <f>HYPERLINK("http://geochem.nrcan.gc.ca/cdogs/content/cr_/cr_00197_e.htm", "197")</f>
        <v>197</v>
      </c>
      <c r="J192" t="s">
        <v>124</v>
      </c>
      <c r="K192" t="s">
        <v>125</v>
      </c>
      <c r="AI192" s="2"/>
      <c r="CD192" s="2"/>
      <c r="CX192">
        <v>50</v>
      </c>
    </row>
    <row r="193" spans="1:100" x14ac:dyDescent="0.25">
      <c r="A193" t="s">
        <v>609</v>
      </c>
      <c r="B193" t="s">
        <v>610</v>
      </c>
      <c r="C193" s="1" t="str">
        <f t="shared" si="44"/>
        <v>22:0011</v>
      </c>
      <c r="D193" s="1" t="str">
        <f t="shared" si="49"/>
        <v/>
      </c>
      <c r="G193" s="1" t="str">
        <f>HYPERLINK("http://geochem.nrcan.gc.ca/cdogs/content/cr_/cr_00179_e.htm", "179")</f>
        <v>179</v>
      </c>
      <c r="J193" t="s">
        <v>124</v>
      </c>
      <c r="K193" t="s">
        <v>125</v>
      </c>
      <c r="M193">
        <v>1190</v>
      </c>
      <c r="AI193" s="2"/>
      <c r="CD193" s="2"/>
    </row>
    <row r="194" spans="1:100" x14ac:dyDescent="0.25">
      <c r="A194" t="s">
        <v>611</v>
      </c>
      <c r="B194" t="s">
        <v>612</v>
      </c>
      <c r="C194" s="1" t="str">
        <f t="shared" ref="C194:C257" si="50">HYPERLINK("http://geochem.nrcan.gc.ca/cdogs/content/bdl/bdl220011_e.htm", "22:0011")</f>
        <v>22:0011</v>
      </c>
      <c r="D194" s="1" t="str">
        <f t="shared" ref="D194:D201" si="51">HYPERLINK("http://geochem.nrcan.gc.ca/cdogs/content/svy/svy_e.htm", "")</f>
        <v/>
      </c>
      <c r="G194" s="1" t="str">
        <f>HYPERLINK("http://geochem.nrcan.gc.ca/cdogs/content/cr_/cr_00179_e.htm", "179")</f>
        <v>179</v>
      </c>
      <c r="J194" t="s">
        <v>124</v>
      </c>
      <c r="K194" t="s">
        <v>125</v>
      </c>
      <c r="M194">
        <v>1240</v>
      </c>
      <c r="AI194" s="2"/>
      <c r="CD194" s="2"/>
    </row>
    <row r="195" spans="1:100" x14ac:dyDescent="0.25">
      <c r="A195" t="s">
        <v>613</v>
      </c>
      <c r="B195" t="s">
        <v>614</v>
      </c>
      <c r="C195" s="1" t="str">
        <f t="shared" si="50"/>
        <v>22:0011</v>
      </c>
      <c r="D195" s="1" t="str">
        <f t="shared" si="51"/>
        <v/>
      </c>
      <c r="G195" s="1" t="str">
        <f>HYPERLINK("http://geochem.nrcan.gc.ca/cdogs/content/cr_/cr_00179_e.htm", "179")</f>
        <v>179</v>
      </c>
      <c r="J195" t="s">
        <v>124</v>
      </c>
      <c r="K195" t="s">
        <v>125</v>
      </c>
      <c r="M195">
        <v>1050</v>
      </c>
      <c r="AI195" s="2"/>
      <c r="CD195" s="2"/>
    </row>
    <row r="196" spans="1:100" x14ac:dyDescent="0.25">
      <c r="A196" t="s">
        <v>615</v>
      </c>
      <c r="B196" t="s">
        <v>616</v>
      </c>
      <c r="C196" s="1" t="str">
        <f t="shared" si="50"/>
        <v>22:0011</v>
      </c>
      <c r="D196" s="1" t="str">
        <f t="shared" si="51"/>
        <v/>
      </c>
      <c r="G196" s="1" t="str">
        <f>HYPERLINK("http://geochem.nrcan.gc.ca/cdogs/content/cr_/cr_00207_e.htm", "207")</f>
        <v>207</v>
      </c>
      <c r="J196" t="s">
        <v>124</v>
      </c>
      <c r="K196" t="s">
        <v>125</v>
      </c>
      <c r="M196">
        <v>435</v>
      </c>
      <c r="AI196" s="2"/>
      <c r="CD196" s="2"/>
    </row>
    <row r="197" spans="1:100" x14ac:dyDescent="0.25">
      <c r="A197" t="s">
        <v>617</v>
      </c>
      <c r="B197" t="s">
        <v>618</v>
      </c>
      <c r="C197" s="1" t="str">
        <f t="shared" si="50"/>
        <v>22:0011</v>
      </c>
      <c r="D197" s="1" t="str">
        <f t="shared" si="51"/>
        <v/>
      </c>
      <c r="G197" s="1" t="str">
        <f>HYPERLINK("http://geochem.nrcan.gc.ca/cdogs/content/cr_/cr_00207_e.htm", "207")</f>
        <v>207</v>
      </c>
      <c r="J197" t="s">
        <v>124</v>
      </c>
      <c r="K197" t="s">
        <v>125</v>
      </c>
      <c r="M197">
        <v>425</v>
      </c>
      <c r="AI197" s="2"/>
      <c r="CD197" s="2"/>
    </row>
    <row r="198" spans="1:100" x14ac:dyDescent="0.25">
      <c r="A198" t="s">
        <v>619</v>
      </c>
      <c r="B198" t="s">
        <v>620</v>
      </c>
      <c r="C198" s="1" t="str">
        <f t="shared" si="50"/>
        <v>22:0011</v>
      </c>
      <c r="D198" s="1" t="str">
        <f t="shared" si="51"/>
        <v/>
      </c>
      <c r="G198" s="1" t="str">
        <f>HYPERLINK("http://geochem.nrcan.gc.ca/cdogs/content/cr_/cr_00207_e.htm", "207")</f>
        <v>207</v>
      </c>
      <c r="J198" t="s">
        <v>124</v>
      </c>
      <c r="K198" t="s">
        <v>125</v>
      </c>
      <c r="M198">
        <v>432</v>
      </c>
      <c r="AI198" s="2"/>
      <c r="CD198" s="2"/>
    </row>
    <row r="199" spans="1:100" x14ac:dyDescent="0.25">
      <c r="A199" t="s">
        <v>621</v>
      </c>
      <c r="B199" t="s">
        <v>622</v>
      </c>
      <c r="C199" s="1" t="str">
        <f t="shared" si="50"/>
        <v>22:0011</v>
      </c>
      <c r="D199" s="1" t="str">
        <f t="shared" si="51"/>
        <v/>
      </c>
      <c r="G199" s="1" t="str">
        <f>HYPERLINK("http://geochem.nrcan.gc.ca/cdogs/content/cr_/cr_00210_e.htm", "210")</f>
        <v>210</v>
      </c>
      <c r="J199" t="s">
        <v>124</v>
      </c>
      <c r="K199" t="s">
        <v>125</v>
      </c>
      <c r="AI199" s="2"/>
      <c r="CD199" s="2"/>
      <c r="CL199">
        <v>0.4</v>
      </c>
      <c r="CM199">
        <v>22.5</v>
      </c>
      <c r="CN199">
        <v>74</v>
      </c>
      <c r="CO199">
        <v>30.5</v>
      </c>
      <c r="CQ199">
        <v>194</v>
      </c>
      <c r="CR199">
        <v>85</v>
      </c>
      <c r="CT199">
        <v>2</v>
      </c>
      <c r="CU199">
        <v>40</v>
      </c>
      <c r="CV199">
        <v>206</v>
      </c>
    </row>
    <row r="200" spans="1:100" x14ac:dyDescent="0.25">
      <c r="A200" t="s">
        <v>623</v>
      </c>
      <c r="B200" t="s">
        <v>624</v>
      </c>
      <c r="C200" s="1" t="str">
        <f t="shared" si="50"/>
        <v>22:0011</v>
      </c>
      <c r="D200" s="1" t="str">
        <f t="shared" si="51"/>
        <v/>
      </c>
      <c r="G200" s="1" t="str">
        <f>HYPERLINK("http://geochem.nrcan.gc.ca/cdogs/content/cr_/cr_00210_e.htm", "210")</f>
        <v>210</v>
      </c>
      <c r="J200" t="s">
        <v>124</v>
      </c>
      <c r="K200" t="s">
        <v>125</v>
      </c>
      <c r="AI200" s="2"/>
      <c r="CD200" s="2"/>
      <c r="CL200">
        <v>0.3</v>
      </c>
      <c r="CM200">
        <v>25.5</v>
      </c>
      <c r="CN200">
        <v>88</v>
      </c>
      <c r="CO200">
        <v>36.299999999999997</v>
      </c>
      <c r="CQ200">
        <v>219</v>
      </c>
      <c r="CR200">
        <v>96</v>
      </c>
      <c r="CT200">
        <v>2</v>
      </c>
      <c r="CU200">
        <v>37</v>
      </c>
      <c r="CV200">
        <v>216</v>
      </c>
    </row>
    <row r="201" spans="1:100" x14ac:dyDescent="0.25">
      <c r="A201" t="s">
        <v>625</v>
      </c>
      <c r="B201" t="s">
        <v>626</v>
      </c>
      <c r="C201" s="1" t="str">
        <f t="shared" si="50"/>
        <v>22:0011</v>
      </c>
      <c r="D201" s="1" t="str">
        <f t="shared" si="51"/>
        <v/>
      </c>
      <c r="G201" s="1" t="str">
        <f>HYPERLINK("http://geochem.nrcan.gc.ca/cdogs/content/cr_/cr_00210_e.htm", "210")</f>
        <v>210</v>
      </c>
      <c r="J201" t="s">
        <v>124</v>
      </c>
      <c r="K201" t="s">
        <v>125</v>
      </c>
      <c r="AI201" s="2"/>
      <c r="CD201" s="2"/>
      <c r="CL201">
        <v>0.3</v>
      </c>
      <c r="CM201">
        <v>22.7</v>
      </c>
      <c r="CN201">
        <v>75</v>
      </c>
      <c r="CO201">
        <v>34.799999999999997</v>
      </c>
      <c r="CQ201">
        <v>181</v>
      </c>
      <c r="CR201">
        <v>89</v>
      </c>
      <c r="CT201">
        <v>3</v>
      </c>
      <c r="CU201">
        <v>37</v>
      </c>
      <c r="CV201">
        <v>219</v>
      </c>
    </row>
    <row r="202" spans="1:100" x14ac:dyDescent="0.25">
      <c r="A202" t="s">
        <v>627</v>
      </c>
      <c r="B202" t="s">
        <v>628</v>
      </c>
      <c r="C202" s="1" t="str">
        <f t="shared" si="50"/>
        <v>22:0011</v>
      </c>
      <c r="D202" s="1" t="str">
        <f t="shared" ref="D202:D215" si="52">HYPERLINK("http://geochem.nrcan.gc.ca/cdogs/content/svy/svy220008_e.htm", "22:0008")</f>
        <v>22:0008</v>
      </c>
      <c r="E202" t="s">
        <v>114</v>
      </c>
      <c r="F202" t="s">
        <v>629</v>
      </c>
      <c r="H202">
        <v>63.003925099999996</v>
      </c>
      <c r="I202">
        <v>-92.158201899999995</v>
      </c>
      <c r="J202" s="1" t="str">
        <f t="shared" ref="J202:J215" si="53">HYPERLINK("http://geochem.nrcan.gc.ca/cdogs/content/kwd/kwd020033_e.htm", "Whole")</f>
        <v>Whole</v>
      </c>
      <c r="K202" s="1" t="str">
        <f t="shared" ref="K202:K215" si="54">HYPERLINK("http://geochem.nrcan.gc.ca/cdogs/content/kwd/kwd080069_e.htm", "Rock crushing (ActLabs RX1)")</f>
        <v>Rock crushing (ActLabs RX1)</v>
      </c>
      <c r="L202">
        <v>658246</v>
      </c>
      <c r="V202">
        <v>9.4</v>
      </c>
      <c r="AI202" s="2"/>
      <c r="CD202" s="2"/>
    </row>
    <row r="203" spans="1:100" x14ac:dyDescent="0.25">
      <c r="A203" t="s">
        <v>630</v>
      </c>
      <c r="B203" t="s">
        <v>631</v>
      </c>
      <c r="C203" s="1" t="str">
        <f t="shared" si="50"/>
        <v>22:0011</v>
      </c>
      <c r="D203" s="1" t="str">
        <f t="shared" si="52"/>
        <v>22:0008</v>
      </c>
      <c r="E203" t="s">
        <v>131</v>
      </c>
      <c r="F203" t="s">
        <v>632</v>
      </c>
      <c r="H203">
        <v>63.0166915</v>
      </c>
      <c r="I203">
        <v>-92.203778499999999</v>
      </c>
      <c r="J203" s="1" t="str">
        <f t="shared" si="53"/>
        <v>Whole</v>
      </c>
      <c r="K203" s="1" t="str">
        <f t="shared" si="54"/>
        <v>Rock crushing (ActLabs RX1)</v>
      </c>
      <c r="L203">
        <v>658227</v>
      </c>
      <c r="M203">
        <v>2.5</v>
      </c>
      <c r="R203">
        <v>0.74</v>
      </c>
      <c r="S203">
        <v>0.1</v>
      </c>
      <c r="AI203" s="2"/>
      <c r="CD203" s="2"/>
    </row>
    <row r="204" spans="1:100" x14ac:dyDescent="0.25">
      <c r="A204" t="s">
        <v>633</v>
      </c>
      <c r="B204" t="s">
        <v>634</v>
      </c>
      <c r="C204" s="1" t="str">
        <f t="shared" si="50"/>
        <v>22:0011</v>
      </c>
      <c r="D204" s="1" t="str">
        <f t="shared" si="52"/>
        <v>22:0008</v>
      </c>
      <c r="E204" t="s">
        <v>131</v>
      </c>
      <c r="F204" t="s">
        <v>635</v>
      </c>
      <c r="H204">
        <v>63.0166915</v>
      </c>
      <c r="I204">
        <v>-92.203778499999999</v>
      </c>
      <c r="J204" s="1" t="str">
        <f t="shared" si="53"/>
        <v>Whole</v>
      </c>
      <c r="K204" s="1" t="str">
        <f t="shared" si="54"/>
        <v>Rock crushing (ActLabs RX1)</v>
      </c>
      <c r="L204">
        <v>658230</v>
      </c>
      <c r="U204">
        <v>5.0000000000000001E-3</v>
      </c>
      <c r="X204">
        <v>49.29</v>
      </c>
      <c r="Y204">
        <v>14.46</v>
      </c>
      <c r="AA204">
        <v>3.81</v>
      </c>
      <c r="AB204">
        <v>5.47</v>
      </c>
      <c r="AC204">
        <v>0.17399999999999999</v>
      </c>
      <c r="AD204">
        <v>8.8000000000000007</v>
      </c>
      <c r="AE204">
        <v>1.4330000000000001</v>
      </c>
      <c r="AF204">
        <v>2.81</v>
      </c>
      <c r="AG204">
        <v>0.04</v>
      </c>
      <c r="AH204">
        <v>0.13</v>
      </c>
      <c r="AI204" s="2">
        <v>5.07</v>
      </c>
      <c r="AJ204">
        <v>100.6</v>
      </c>
      <c r="AK204">
        <v>33</v>
      </c>
      <c r="AL204">
        <v>1</v>
      </c>
      <c r="AM204">
        <v>307</v>
      </c>
      <c r="AN204">
        <v>150</v>
      </c>
      <c r="AO204">
        <v>44</v>
      </c>
      <c r="AP204">
        <v>90</v>
      </c>
      <c r="AQ204">
        <v>140</v>
      </c>
      <c r="AR204">
        <v>18</v>
      </c>
      <c r="AS204">
        <v>1.9</v>
      </c>
      <c r="AT204">
        <v>7</v>
      </c>
      <c r="AU204">
        <v>0.5</v>
      </c>
      <c r="AV204">
        <v>208</v>
      </c>
      <c r="AW204">
        <v>28</v>
      </c>
      <c r="AX204">
        <v>109</v>
      </c>
      <c r="AY204">
        <v>4</v>
      </c>
      <c r="AZ204">
        <v>1</v>
      </c>
      <c r="BA204">
        <v>0.25</v>
      </c>
      <c r="BB204">
        <v>0.05</v>
      </c>
      <c r="BC204">
        <v>0.5</v>
      </c>
      <c r="BD204">
        <v>1.2</v>
      </c>
      <c r="BE204">
        <v>0.05</v>
      </c>
      <c r="BF204">
        <v>13</v>
      </c>
      <c r="BG204">
        <v>0.05</v>
      </c>
      <c r="BH204">
        <v>8.32</v>
      </c>
      <c r="BI204">
        <v>20.8</v>
      </c>
      <c r="BJ204">
        <v>3.05</v>
      </c>
      <c r="BK204">
        <v>14.4</v>
      </c>
      <c r="BL204">
        <v>4.17</v>
      </c>
      <c r="BM204">
        <v>1.42</v>
      </c>
      <c r="BN204">
        <v>4.75</v>
      </c>
      <c r="BO204">
        <v>0.83</v>
      </c>
      <c r="BP204">
        <v>5.12</v>
      </c>
      <c r="BQ204">
        <v>1.04</v>
      </c>
      <c r="BR204">
        <v>3.12</v>
      </c>
      <c r="BS204">
        <v>0.51200000000000001</v>
      </c>
      <c r="BT204">
        <v>3.18</v>
      </c>
      <c r="BU204">
        <v>0.437</v>
      </c>
      <c r="BV204">
        <v>2.5</v>
      </c>
      <c r="BW204">
        <v>0.39</v>
      </c>
      <c r="BX204">
        <v>0.25</v>
      </c>
      <c r="BY204">
        <v>2.5000000000000001E-2</v>
      </c>
      <c r="BZ204">
        <v>2.5</v>
      </c>
      <c r="CA204">
        <v>0.8</v>
      </c>
      <c r="CB204">
        <v>0.28999999999999998</v>
      </c>
      <c r="CC204">
        <v>12.93</v>
      </c>
      <c r="CD204" s="2">
        <v>4.1500000000000004</v>
      </c>
      <c r="CE204">
        <v>99.69</v>
      </c>
    </row>
    <row r="205" spans="1:100" x14ac:dyDescent="0.25">
      <c r="A205" t="s">
        <v>636</v>
      </c>
      <c r="B205" t="s">
        <v>637</v>
      </c>
      <c r="C205" s="1" t="str">
        <f t="shared" si="50"/>
        <v>22:0011</v>
      </c>
      <c r="D205" s="1" t="str">
        <f t="shared" si="52"/>
        <v>22:0008</v>
      </c>
      <c r="E205" t="s">
        <v>152</v>
      </c>
      <c r="F205" t="s">
        <v>638</v>
      </c>
      <c r="H205">
        <v>63.003295299999998</v>
      </c>
      <c r="I205">
        <v>-92.158777999999998</v>
      </c>
      <c r="J205" s="1" t="str">
        <f t="shared" si="53"/>
        <v>Whole</v>
      </c>
      <c r="K205" s="1" t="str">
        <f t="shared" si="54"/>
        <v>Rock crushing (ActLabs RX1)</v>
      </c>
      <c r="L205">
        <v>658235</v>
      </c>
      <c r="T205">
        <v>0.1</v>
      </c>
      <c r="V205">
        <v>10.6</v>
      </c>
      <c r="AI205" s="2"/>
      <c r="CD205" s="2"/>
      <c r="CK205">
        <v>0.5</v>
      </c>
      <c r="CL205">
        <v>0.1</v>
      </c>
      <c r="CM205">
        <v>55.5</v>
      </c>
      <c r="CN205">
        <v>59</v>
      </c>
      <c r="CO205">
        <v>85.6</v>
      </c>
      <c r="CP205">
        <v>0.1</v>
      </c>
      <c r="CQ205">
        <v>39</v>
      </c>
      <c r="CR205">
        <v>87</v>
      </c>
      <c r="CS205">
        <v>1590</v>
      </c>
      <c r="CT205">
        <v>0.5</v>
      </c>
      <c r="CU205">
        <v>7</v>
      </c>
      <c r="CV205">
        <v>149</v>
      </c>
    </row>
    <row r="206" spans="1:100" x14ac:dyDescent="0.25">
      <c r="A206" t="s">
        <v>639</v>
      </c>
      <c r="B206" t="s">
        <v>640</v>
      </c>
      <c r="C206" s="1" t="str">
        <f t="shared" si="50"/>
        <v>22:0011</v>
      </c>
      <c r="D206" s="1" t="str">
        <f t="shared" si="52"/>
        <v>22:0008</v>
      </c>
      <c r="E206" t="s">
        <v>173</v>
      </c>
      <c r="F206" t="s">
        <v>641</v>
      </c>
      <c r="H206">
        <v>63.024131699999998</v>
      </c>
      <c r="I206">
        <v>-92.210731699999997</v>
      </c>
      <c r="J206" s="1" t="str">
        <f t="shared" si="53"/>
        <v>Whole</v>
      </c>
      <c r="K206" s="1" t="str">
        <f t="shared" si="54"/>
        <v>Rock crushing (ActLabs RX1)</v>
      </c>
      <c r="L206">
        <v>658249</v>
      </c>
      <c r="M206">
        <v>2.5</v>
      </c>
      <c r="R206">
        <v>0.56000000000000005</v>
      </c>
      <c r="S206">
        <v>0.18</v>
      </c>
      <c r="AI206" s="2"/>
      <c r="CD206" s="2"/>
    </row>
    <row r="207" spans="1:100" x14ac:dyDescent="0.25">
      <c r="A207" t="s">
        <v>642</v>
      </c>
      <c r="B207" t="s">
        <v>643</v>
      </c>
      <c r="C207" s="1" t="str">
        <f t="shared" si="50"/>
        <v>22:0011</v>
      </c>
      <c r="D207" s="1" t="str">
        <f t="shared" si="52"/>
        <v>22:0008</v>
      </c>
      <c r="E207" t="s">
        <v>173</v>
      </c>
      <c r="F207" t="s">
        <v>644</v>
      </c>
      <c r="H207">
        <v>63.024131699999998</v>
      </c>
      <c r="I207">
        <v>-92.210731699999997</v>
      </c>
      <c r="J207" s="1" t="str">
        <f t="shared" si="53"/>
        <v>Whole</v>
      </c>
      <c r="K207" s="1" t="str">
        <f t="shared" si="54"/>
        <v>Rock crushing (ActLabs RX1)</v>
      </c>
      <c r="L207">
        <v>658252</v>
      </c>
      <c r="W207">
        <v>2.5</v>
      </c>
      <c r="AI207" s="2"/>
      <c r="CD207" s="2"/>
      <c r="CF207">
        <v>9.5</v>
      </c>
      <c r="CG207">
        <v>0.14000000000000001</v>
      </c>
      <c r="CH207">
        <v>0.44</v>
      </c>
      <c r="CI207">
        <v>0.1</v>
      </c>
      <c r="CJ207">
        <v>0.01</v>
      </c>
    </row>
    <row r="208" spans="1:100" x14ac:dyDescent="0.25">
      <c r="A208" t="s">
        <v>645</v>
      </c>
      <c r="B208" t="s">
        <v>646</v>
      </c>
      <c r="C208" s="1" t="str">
        <f t="shared" si="50"/>
        <v>22:0011</v>
      </c>
      <c r="D208" s="1" t="str">
        <f t="shared" si="52"/>
        <v>22:0008</v>
      </c>
      <c r="E208" t="s">
        <v>173</v>
      </c>
      <c r="F208" t="s">
        <v>647</v>
      </c>
      <c r="H208">
        <v>63.024131699999998</v>
      </c>
      <c r="I208">
        <v>-92.210731699999997</v>
      </c>
      <c r="J208" s="1" t="str">
        <f t="shared" si="53"/>
        <v>Whole</v>
      </c>
      <c r="K208" s="1" t="str">
        <f t="shared" si="54"/>
        <v>Rock crushing (ActLabs RX1)</v>
      </c>
      <c r="L208">
        <v>658253</v>
      </c>
      <c r="W208">
        <v>8</v>
      </c>
      <c r="AI208" s="2"/>
      <c r="CD208" s="2"/>
      <c r="CF208">
        <v>8.6999999999999993</v>
      </c>
      <c r="CG208">
        <v>0.18</v>
      </c>
      <c r="CH208">
        <v>0.69</v>
      </c>
      <c r="CI208">
        <v>0.9</v>
      </c>
      <c r="CJ208">
        <v>0.01</v>
      </c>
    </row>
    <row r="209" spans="1:100" x14ac:dyDescent="0.25">
      <c r="A209" t="s">
        <v>648</v>
      </c>
      <c r="B209" t="s">
        <v>649</v>
      </c>
      <c r="C209" s="1" t="str">
        <f t="shared" si="50"/>
        <v>22:0011</v>
      </c>
      <c r="D209" s="1" t="str">
        <f t="shared" si="52"/>
        <v>22:0008</v>
      </c>
      <c r="E209" t="s">
        <v>173</v>
      </c>
      <c r="F209" t="s">
        <v>650</v>
      </c>
      <c r="H209">
        <v>63.024131699999998</v>
      </c>
      <c r="I209">
        <v>-92.210731699999997</v>
      </c>
      <c r="J209" s="1" t="str">
        <f t="shared" si="53"/>
        <v>Whole</v>
      </c>
      <c r="K209" s="1" t="str">
        <f t="shared" si="54"/>
        <v>Rock crushing (ActLabs RX1)</v>
      </c>
      <c r="L209">
        <v>658255</v>
      </c>
      <c r="T209">
        <v>2.37</v>
      </c>
      <c r="AI209" s="2"/>
      <c r="CD209" s="2"/>
    </row>
    <row r="210" spans="1:100" x14ac:dyDescent="0.25">
      <c r="A210" t="s">
        <v>651</v>
      </c>
      <c r="B210" t="s">
        <v>652</v>
      </c>
      <c r="C210" s="1" t="str">
        <f t="shared" si="50"/>
        <v>22:0011</v>
      </c>
      <c r="D210" s="1" t="str">
        <f t="shared" si="52"/>
        <v>22:0008</v>
      </c>
      <c r="E210" t="s">
        <v>173</v>
      </c>
      <c r="F210" t="s">
        <v>653</v>
      </c>
      <c r="H210">
        <v>63.024131699999998</v>
      </c>
      <c r="I210">
        <v>-92.210731699999997</v>
      </c>
      <c r="J210" s="1" t="str">
        <f t="shared" si="53"/>
        <v>Whole</v>
      </c>
      <c r="K210" s="1" t="str">
        <f t="shared" si="54"/>
        <v>Rock crushing (ActLabs RX1)</v>
      </c>
      <c r="L210">
        <v>658256</v>
      </c>
      <c r="V210">
        <v>13.4</v>
      </c>
      <c r="AI210" s="2"/>
      <c r="CD210" s="2"/>
    </row>
    <row r="211" spans="1:100" x14ac:dyDescent="0.25">
      <c r="A211" t="s">
        <v>654</v>
      </c>
      <c r="B211" t="s">
        <v>655</v>
      </c>
      <c r="C211" s="1" t="str">
        <f t="shared" si="50"/>
        <v>22:0011</v>
      </c>
      <c r="D211" s="1" t="str">
        <f t="shared" si="52"/>
        <v>22:0008</v>
      </c>
      <c r="E211" t="s">
        <v>173</v>
      </c>
      <c r="F211" t="s">
        <v>656</v>
      </c>
      <c r="H211">
        <v>63.024131699999998</v>
      </c>
      <c r="I211">
        <v>-92.210731699999997</v>
      </c>
      <c r="J211" s="1" t="str">
        <f t="shared" si="53"/>
        <v>Whole</v>
      </c>
      <c r="K211" s="1" t="str">
        <f t="shared" si="54"/>
        <v>Rock crushing (ActLabs RX1)</v>
      </c>
      <c r="L211">
        <v>658257</v>
      </c>
      <c r="U211">
        <v>5.0000000000000001E-3</v>
      </c>
      <c r="AI211" s="2"/>
      <c r="AN211">
        <v>40</v>
      </c>
      <c r="AO211">
        <v>7</v>
      </c>
      <c r="AP211">
        <v>20</v>
      </c>
      <c r="AQ211">
        <v>5</v>
      </c>
      <c r="AR211">
        <v>14</v>
      </c>
      <c r="AS211">
        <v>2.9</v>
      </c>
      <c r="AT211">
        <v>10</v>
      </c>
      <c r="AU211">
        <v>4</v>
      </c>
      <c r="AW211">
        <v>5.5</v>
      </c>
      <c r="AY211">
        <v>0.9</v>
      </c>
      <c r="AZ211">
        <v>1</v>
      </c>
      <c r="BA211">
        <v>0.25</v>
      </c>
      <c r="BB211">
        <v>0.05</v>
      </c>
      <c r="BC211">
        <v>0.5</v>
      </c>
      <c r="BD211">
        <v>0.1</v>
      </c>
      <c r="BE211">
        <v>0.2</v>
      </c>
      <c r="BG211">
        <v>0.05</v>
      </c>
      <c r="BH211">
        <v>12.9</v>
      </c>
      <c r="BI211">
        <v>24.7</v>
      </c>
      <c r="BJ211">
        <v>2.86</v>
      </c>
      <c r="BK211">
        <v>10.5</v>
      </c>
      <c r="BL211">
        <v>1.82</v>
      </c>
      <c r="BM211">
        <v>0.60699999999999998</v>
      </c>
      <c r="BN211">
        <v>1.32</v>
      </c>
      <c r="BO211">
        <v>0.19</v>
      </c>
      <c r="BP211">
        <v>1.02</v>
      </c>
      <c r="BQ211">
        <v>0.19</v>
      </c>
      <c r="BR211">
        <v>0.56999999999999995</v>
      </c>
      <c r="BS211">
        <v>8.8999999999999996E-2</v>
      </c>
      <c r="BT211">
        <v>0.53</v>
      </c>
      <c r="BU211">
        <v>8.5000000000000006E-2</v>
      </c>
      <c r="BV211">
        <v>2.1</v>
      </c>
      <c r="BW211">
        <v>0.38</v>
      </c>
      <c r="BX211">
        <v>0.25</v>
      </c>
      <c r="BY211">
        <v>2.5000000000000001E-2</v>
      </c>
      <c r="BZ211">
        <v>2.5</v>
      </c>
      <c r="CA211">
        <v>2.9</v>
      </c>
      <c r="CB211">
        <v>0.82</v>
      </c>
      <c r="CD211" s="2"/>
    </row>
    <row r="212" spans="1:100" x14ac:dyDescent="0.25">
      <c r="A212" t="s">
        <v>657</v>
      </c>
      <c r="B212" t="s">
        <v>658</v>
      </c>
      <c r="C212" s="1" t="str">
        <f t="shared" si="50"/>
        <v>22:0011</v>
      </c>
      <c r="D212" s="1" t="str">
        <f t="shared" si="52"/>
        <v>22:0008</v>
      </c>
      <c r="E212" t="s">
        <v>173</v>
      </c>
      <c r="F212" t="s">
        <v>659</v>
      </c>
      <c r="H212">
        <v>63.024131699999998</v>
      </c>
      <c r="I212">
        <v>-92.210731699999997</v>
      </c>
      <c r="J212" s="1" t="str">
        <f t="shared" si="53"/>
        <v>Whole</v>
      </c>
      <c r="K212" s="1" t="str">
        <f t="shared" si="54"/>
        <v>Rock crushing (ActLabs RX1)</v>
      </c>
      <c r="L212">
        <v>658259</v>
      </c>
      <c r="M212">
        <v>112</v>
      </c>
      <c r="R212">
        <v>0.92</v>
      </c>
      <c r="S212">
        <v>0.32</v>
      </c>
      <c r="AI212" s="2"/>
      <c r="CD212" s="2"/>
    </row>
    <row r="213" spans="1:100" x14ac:dyDescent="0.25">
      <c r="A213" t="s">
        <v>660</v>
      </c>
      <c r="B213" t="s">
        <v>661</v>
      </c>
      <c r="C213" s="1" t="str">
        <f t="shared" si="50"/>
        <v>22:0011</v>
      </c>
      <c r="D213" s="1" t="str">
        <f t="shared" si="52"/>
        <v>22:0008</v>
      </c>
      <c r="E213" t="s">
        <v>173</v>
      </c>
      <c r="F213" t="s">
        <v>662</v>
      </c>
      <c r="H213">
        <v>63.024131699999998</v>
      </c>
      <c r="I213">
        <v>-92.210731699999997</v>
      </c>
      <c r="J213" s="1" t="str">
        <f t="shared" si="53"/>
        <v>Whole</v>
      </c>
      <c r="K213" s="1" t="str">
        <f t="shared" si="54"/>
        <v>Rock crushing (ActLabs RX1)</v>
      </c>
      <c r="L213">
        <v>658264</v>
      </c>
      <c r="U213">
        <v>5.0000000000000001E-3</v>
      </c>
      <c r="X213">
        <v>40.78</v>
      </c>
      <c r="Y213">
        <v>13.4</v>
      </c>
      <c r="AA213">
        <v>0.57999999999999996</v>
      </c>
      <c r="AB213">
        <v>4.58</v>
      </c>
      <c r="AC213">
        <v>0.21299999999999999</v>
      </c>
      <c r="AD213">
        <v>9.68</v>
      </c>
      <c r="AE213">
        <v>0.83899999999999997</v>
      </c>
      <c r="AF213">
        <v>1.71</v>
      </c>
      <c r="AG213">
        <v>1.92</v>
      </c>
      <c r="AH213">
        <v>0.06</v>
      </c>
      <c r="AI213" s="2">
        <v>15.14</v>
      </c>
      <c r="AJ213">
        <v>99.13</v>
      </c>
      <c r="AK213">
        <v>35</v>
      </c>
      <c r="AL213">
        <v>0.5</v>
      </c>
      <c r="AM213">
        <v>259</v>
      </c>
      <c r="AN213">
        <v>200</v>
      </c>
      <c r="AO213">
        <v>44</v>
      </c>
      <c r="AP213">
        <v>110</v>
      </c>
      <c r="AQ213">
        <v>70</v>
      </c>
      <c r="AR213">
        <v>14</v>
      </c>
      <c r="AS213">
        <v>1.7</v>
      </c>
      <c r="AT213">
        <v>212</v>
      </c>
      <c r="AU213">
        <v>54</v>
      </c>
      <c r="AV213">
        <v>188</v>
      </c>
      <c r="AW213">
        <v>15.5</v>
      </c>
      <c r="AX213">
        <v>44</v>
      </c>
      <c r="AY213">
        <v>0.1</v>
      </c>
      <c r="AZ213">
        <v>1</v>
      </c>
      <c r="BA213">
        <v>0.25</v>
      </c>
      <c r="BB213">
        <v>0.05</v>
      </c>
      <c r="BC213">
        <v>0.5</v>
      </c>
      <c r="BD213">
        <v>0.1</v>
      </c>
      <c r="BE213">
        <v>1.3</v>
      </c>
      <c r="BF213">
        <v>197</v>
      </c>
      <c r="BG213">
        <v>0.05</v>
      </c>
      <c r="BH213">
        <v>2.66</v>
      </c>
      <c r="BI213">
        <v>7</v>
      </c>
      <c r="BJ213">
        <v>1.1000000000000001</v>
      </c>
      <c r="BK213">
        <v>5.68</v>
      </c>
      <c r="BL213">
        <v>1.79</v>
      </c>
      <c r="BM213">
        <v>0.63200000000000001</v>
      </c>
      <c r="BN213">
        <v>2.21</v>
      </c>
      <c r="BO213">
        <v>0.43</v>
      </c>
      <c r="BP213">
        <v>2.64</v>
      </c>
      <c r="BQ213">
        <v>0.6</v>
      </c>
      <c r="BR213">
        <v>1.72</v>
      </c>
      <c r="BS213">
        <v>0.26700000000000002</v>
      </c>
      <c r="BT213">
        <v>1.73</v>
      </c>
      <c r="BU213">
        <v>0.26500000000000001</v>
      </c>
      <c r="BV213">
        <v>1.2</v>
      </c>
      <c r="BW213">
        <v>0.13</v>
      </c>
      <c r="BX213">
        <v>0.25</v>
      </c>
      <c r="BY213">
        <v>2.5000000000000001E-2</v>
      </c>
      <c r="BZ213">
        <v>29</v>
      </c>
      <c r="CA213">
        <v>0.41</v>
      </c>
      <c r="CB213">
        <v>0.35</v>
      </c>
      <c r="CC213">
        <v>10.81</v>
      </c>
      <c r="CD213" s="2">
        <v>14.11</v>
      </c>
      <c r="CE213">
        <v>98.1</v>
      </c>
    </row>
    <row r="214" spans="1:100" x14ac:dyDescent="0.25">
      <c r="A214" t="s">
        <v>663</v>
      </c>
      <c r="B214" t="s">
        <v>664</v>
      </c>
      <c r="C214" s="1" t="str">
        <f t="shared" si="50"/>
        <v>22:0011</v>
      </c>
      <c r="D214" s="1" t="str">
        <f t="shared" si="52"/>
        <v>22:0008</v>
      </c>
      <c r="E214" t="s">
        <v>238</v>
      </c>
      <c r="F214" t="s">
        <v>665</v>
      </c>
      <c r="H214">
        <v>63.028709999999997</v>
      </c>
      <c r="I214">
        <v>-92.170106399999995</v>
      </c>
      <c r="J214" s="1" t="str">
        <f t="shared" si="53"/>
        <v>Whole</v>
      </c>
      <c r="K214" s="1" t="str">
        <f t="shared" si="54"/>
        <v>Rock crushing (ActLabs RX1)</v>
      </c>
      <c r="L214">
        <v>658190</v>
      </c>
      <c r="V214">
        <v>9.5</v>
      </c>
      <c r="AI214" s="2"/>
      <c r="CD214" s="2"/>
      <c r="CK214">
        <v>0.5</v>
      </c>
      <c r="CL214">
        <v>0.1</v>
      </c>
      <c r="CM214">
        <v>45.7</v>
      </c>
      <c r="CN214">
        <v>145</v>
      </c>
      <c r="CO214">
        <v>54</v>
      </c>
      <c r="CP214">
        <v>0.1</v>
      </c>
      <c r="CQ214">
        <v>46</v>
      </c>
      <c r="CR214">
        <v>104</v>
      </c>
      <c r="CS214">
        <v>1530</v>
      </c>
      <c r="CT214">
        <v>0.5</v>
      </c>
      <c r="CU214">
        <v>43</v>
      </c>
      <c r="CV214">
        <v>272</v>
      </c>
    </row>
    <row r="215" spans="1:100" x14ac:dyDescent="0.25">
      <c r="A215" t="s">
        <v>666</v>
      </c>
      <c r="B215" t="s">
        <v>667</v>
      </c>
      <c r="C215" s="1" t="str">
        <f t="shared" si="50"/>
        <v>22:0011</v>
      </c>
      <c r="D215" s="1" t="str">
        <f t="shared" si="52"/>
        <v>22:0008</v>
      </c>
      <c r="E215" t="s">
        <v>242</v>
      </c>
      <c r="F215" t="s">
        <v>668</v>
      </c>
      <c r="H215">
        <v>62.961264999999997</v>
      </c>
      <c r="I215">
        <v>-91.926906500000001</v>
      </c>
      <c r="J215" s="1" t="str">
        <f t="shared" si="53"/>
        <v>Whole</v>
      </c>
      <c r="K215" s="1" t="str">
        <f t="shared" si="54"/>
        <v>Rock crushing (ActLabs RX1)</v>
      </c>
      <c r="L215">
        <v>658191</v>
      </c>
      <c r="R215">
        <v>0.02</v>
      </c>
      <c r="S215">
        <v>0.03</v>
      </c>
      <c r="AI215" s="2"/>
      <c r="CD215" s="2"/>
    </row>
    <row r="216" spans="1:100" x14ac:dyDescent="0.25">
      <c r="A216" t="s">
        <v>669</v>
      </c>
      <c r="B216" t="s">
        <v>670</v>
      </c>
      <c r="C216" s="1" t="str">
        <f t="shared" si="50"/>
        <v>22:0011</v>
      </c>
      <c r="D216" s="1" t="str">
        <f>HYPERLINK("http://geochem.nrcan.gc.ca/cdogs/content/svy/svy_e.htm", "")</f>
        <v/>
      </c>
      <c r="G216" s="1" t="str">
        <f>HYPERLINK("http://geochem.nrcan.gc.ca/cdogs/content/cr_/cr_00214_e.htm", "214")</f>
        <v>214</v>
      </c>
      <c r="J216" t="s">
        <v>124</v>
      </c>
      <c r="K216" t="s">
        <v>125</v>
      </c>
      <c r="T216">
        <v>3.24</v>
      </c>
      <c r="AI216" s="2"/>
      <c r="CD216" s="2"/>
    </row>
    <row r="217" spans="1:100" x14ac:dyDescent="0.25">
      <c r="A217" t="s">
        <v>671</v>
      </c>
      <c r="B217" t="s">
        <v>672</v>
      </c>
      <c r="C217" s="1" t="str">
        <f t="shared" si="50"/>
        <v>22:0011</v>
      </c>
      <c r="D217" s="1" t="str">
        <f t="shared" ref="D217:D222" si="55">HYPERLINK("http://geochem.nrcan.gc.ca/cdogs/content/svy/svy220008_e.htm", "22:0008")</f>
        <v>22:0008</v>
      </c>
      <c r="E217" t="s">
        <v>264</v>
      </c>
      <c r="F217" t="s">
        <v>673</v>
      </c>
      <c r="H217">
        <v>62.907746699999997</v>
      </c>
      <c r="I217">
        <v>-92.069224800000001</v>
      </c>
      <c r="J217" s="1" t="str">
        <f t="shared" ref="J217:J222" si="56">HYPERLINK("http://geochem.nrcan.gc.ca/cdogs/content/kwd/kwd020033_e.htm", "Whole")</f>
        <v>Whole</v>
      </c>
      <c r="K217" s="1" t="str">
        <f t="shared" ref="K217:K222" si="57">HYPERLINK("http://geochem.nrcan.gc.ca/cdogs/content/kwd/kwd080069_e.htm", "Rock crushing (ActLabs RX1)")</f>
        <v>Rock crushing (ActLabs RX1)</v>
      </c>
      <c r="L217">
        <v>658196</v>
      </c>
      <c r="M217">
        <v>5</v>
      </c>
      <c r="AI217" s="2"/>
      <c r="CD217" s="2"/>
    </row>
    <row r="218" spans="1:100" x14ac:dyDescent="0.25">
      <c r="A218" t="s">
        <v>674</v>
      </c>
      <c r="B218" t="s">
        <v>675</v>
      </c>
      <c r="C218" s="1" t="str">
        <f t="shared" si="50"/>
        <v>22:0011</v>
      </c>
      <c r="D218" s="1" t="str">
        <f t="shared" si="55"/>
        <v>22:0008</v>
      </c>
      <c r="E218" t="s">
        <v>268</v>
      </c>
      <c r="F218" t="s">
        <v>676</v>
      </c>
      <c r="H218">
        <v>62.919756700000001</v>
      </c>
      <c r="I218">
        <v>-92.061821399999999</v>
      </c>
      <c r="J218" s="1" t="str">
        <f t="shared" si="56"/>
        <v>Whole</v>
      </c>
      <c r="K218" s="1" t="str">
        <f t="shared" si="57"/>
        <v>Rock crushing (ActLabs RX1)</v>
      </c>
      <c r="L218">
        <v>658197</v>
      </c>
      <c r="W218">
        <v>2.5</v>
      </c>
      <c r="AI218" s="2"/>
      <c r="CD218" s="2"/>
      <c r="CF218">
        <v>0.6</v>
      </c>
      <c r="CG218">
        <v>0.26</v>
      </c>
      <c r="CH218">
        <v>0.01</v>
      </c>
      <c r="CI218">
        <v>0.5</v>
      </c>
      <c r="CJ218">
        <v>0.01</v>
      </c>
    </row>
    <row r="219" spans="1:100" x14ac:dyDescent="0.25">
      <c r="A219" t="s">
        <v>677</v>
      </c>
      <c r="B219" t="s">
        <v>678</v>
      </c>
      <c r="C219" s="1" t="str">
        <f t="shared" si="50"/>
        <v>22:0011</v>
      </c>
      <c r="D219" s="1" t="str">
        <f t="shared" si="55"/>
        <v>22:0008</v>
      </c>
      <c r="E219" t="s">
        <v>276</v>
      </c>
      <c r="F219" t="s">
        <v>679</v>
      </c>
      <c r="H219">
        <v>62.979050000000001</v>
      </c>
      <c r="I219">
        <v>-92.188936299999995</v>
      </c>
      <c r="J219" s="1" t="str">
        <f t="shared" si="56"/>
        <v>Whole</v>
      </c>
      <c r="K219" s="1" t="str">
        <f t="shared" si="57"/>
        <v>Rock crushing (ActLabs RX1)</v>
      </c>
      <c r="L219">
        <v>658199</v>
      </c>
      <c r="U219">
        <v>5.0000000000000001E-3</v>
      </c>
      <c r="X219">
        <v>54.22</v>
      </c>
      <c r="Y219">
        <v>1.8</v>
      </c>
      <c r="AA219">
        <v>24.6</v>
      </c>
      <c r="AB219">
        <v>1.67</v>
      </c>
      <c r="AC219">
        <v>0.34599999999999997</v>
      </c>
      <c r="AD219">
        <v>0.45</v>
      </c>
      <c r="AE219">
        <v>6.2E-2</v>
      </c>
      <c r="AF219">
        <v>0.04</v>
      </c>
      <c r="AG219">
        <v>0.25</v>
      </c>
      <c r="AH219">
        <v>0.08</v>
      </c>
      <c r="AI219" s="2">
        <v>-0.73</v>
      </c>
      <c r="AJ219">
        <v>100.9</v>
      </c>
      <c r="AK219">
        <v>2</v>
      </c>
      <c r="AL219">
        <v>6</v>
      </c>
      <c r="AM219">
        <v>48</v>
      </c>
      <c r="AN219">
        <v>20</v>
      </c>
      <c r="AO219">
        <v>29</v>
      </c>
      <c r="AP219">
        <v>10</v>
      </c>
      <c r="AQ219">
        <v>5</v>
      </c>
      <c r="AR219">
        <v>8</v>
      </c>
      <c r="AS219">
        <v>8.1999999999999993</v>
      </c>
      <c r="AT219">
        <v>2.5</v>
      </c>
      <c r="AU219">
        <v>21</v>
      </c>
      <c r="AV219">
        <v>14</v>
      </c>
      <c r="AW219">
        <v>3.5</v>
      </c>
      <c r="AX219">
        <v>54</v>
      </c>
      <c r="AY219">
        <v>6.1</v>
      </c>
      <c r="AZ219">
        <v>1</v>
      </c>
      <c r="BA219">
        <v>0.25</v>
      </c>
      <c r="BB219">
        <v>0.05</v>
      </c>
      <c r="BC219">
        <v>0.5</v>
      </c>
      <c r="BD219">
        <v>0.1</v>
      </c>
      <c r="BE219">
        <v>5.4</v>
      </c>
      <c r="BF219">
        <v>23</v>
      </c>
      <c r="BG219">
        <v>0.2</v>
      </c>
      <c r="BH219">
        <v>4.3899999999999997</v>
      </c>
      <c r="BI219">
        <v>17.7</v>
      </c>
      <c r="BJ219">
        <v>1.1299999999999999</v>
      </c>
      <c r="BK219">
        <v>4.3099999999999996</v>
      </c>
      <c r="BL219">
        <v>0.84</v>
      </c>
      <c r="BM219">
        <v>0.214</v>
      </c>
      <c r="BN219">
        <v>0.77</v>
      </c>
      <c r="BO219">
        <v>0.11</v>
      </c>
      <c r="BP219">
        <v>0.64</v>
      </c>
      <c r="BQ219">
        <v>0.13</v>
      </c>
      <c r="BR219">
        <v>0.41</v>
      </c>
      <c r="BS219">
        <v>7.3999999999999996E-2</v>
      </c>
      <c r="BT219">
        <v>0.52</v>
      </c>
      <c r="BU219">
        <v>5.8999999999999997E-2</v>
      </c>
      <c r="BV219">
        <v>0.5</v>
      </c>
      <c r="BW219">
        <v>0.15</v>
      </c>
      <c r="BX219">
        <v>0.25</v>
      </c>
      <c r="BY219">
        <v>0.09</v>
      </c>
      <c r="BZ219">
        <v>6</v>
      </c>
      <c r="CA219">
        <v>1.43</v>
      </c>
      <c r="CB219">
        <v>0.3</v>
      </c>
      <c r="CC219">
        <v>42.73</v>
      </c>
      <c r="CD219" s="2">
        <v>-2.5499999999999998</v>
      </c>
      <c r="CE219">
        <v>99.09</v>
      </c>
    </row>
    <row r="220" spans="1:100" x14ac:dyDescent="0.25">
      <c r="A220" t="s">
        <v>680</v>
      </c>
      <c r="B220" t="s">
        <v>681</v>
      </c>
      <c r="C220" s="1" t="str">
        <f t="shared" si="50"/>
        <v>22:0011</v>
      </c>
      <c r="D220" s="1" t="str">
        <f t="shared" si="55"/>
        <v>22:0008</v>
      </c>
      <c r="E220" t="s">
        <v>286</v>
      </c>
      <c r="F220" t="s">
        <v>682</v>
      </c>
      <c r="H220">
        <v>62.959584999999997</v>
      </c>
      <c r="I220">
        <v>-92.115256400000007</v>
      </c>
      <c r="J220" s="1" t="str">
        <f t="shared" si="56"/>
        <v>Whole</v>
      </c>
      <c r="K220" s="1" t="str">
        <f t="shared" si="57"/>
        <v>Rock crushing (ActLabs RX1)</v>
      </c>
      <c r="L220">
        <v>658201</v>
      </c>
      <c r="R220">
        <v>0.03</v>
      </c>
      <c r="S220">
        <v>5.0000000000000001E-3</v>
      </c>
      <c r="AI220" s="2"/>
      <c r="CD220" s="2"/>
    </row>
    <row r="221" spans="1:100" x14ac:dyDescent="0.25">
      <c r="A221" t="s">
        <v>683</v>
      </c>
      <c r="B221" t="s">
        <v>684</v>
      </c>
      <c r="C221" s="1" t="str">
        <f t="shared" si="50"/>
        <v>22:0011</v>
      </c>
      <c r="D221" s="1" t="str">
        <f t="shared" si="55"/>
        <v>22:0008</v>
      </c>
      <c r="E221" t="s">
        <v>294</v>
      </c>
      <c r="F221" t="s">
        <v>685</v>
      </c>
      <c r="H221">
        <v>62.977553299999997</v>
      </c>
      <c r="I221">
        <v>-92.136678099999997</v>
      </c>
      <c r="J221" s="1" t="str">
        <f t="shared" si="56"/>
        <v>Whole</v>
      </c>
      <c r="K221" s="1" t="str">
        <f t="shared" si="57"/>
        <v>Rock crushing (ActLabs RX1)</v>
      </c>
      <c r="L221">
        <v>658203</v>
      </c>
      <c r="T221">
        <v>0.04</v>
      </c>
      <c r="V221">
        <v>9.6999999999999993</v>
      </c>
      <c r="AI221" s="2"/>
      <c r="CD221" s="2"/>
    </row>
    <row r="222" spans="1:100" x14ac:dyDescent="0.25">
      <c r="A222" t="s">
        <v>686</v>
      </c>
      <c r="B222" t="s">
        <v>687</v>
      </c>
      <c r="C222" s="1" t="str">
        <f t="shared" si="50"/>
        <v>22:0011</v>
      </c>
      <c r="D222" s="1" t="str">
        <f t="shared" si="55"/>
        <v>22:0008</v>
      </c>
      <c r="E222" t="s">
        <v>306</v>
      </c>
      <c r="F222" t="s">
        <v>688</v>
      </c>
      <c r="H222">
        <v>62.946728399999998</v>
      </c>
      <c r="I222">
        <v>-92.104728100000003</v>
      </c>
      <c r="J222" s="1" t="str">
        <f t="shared" si="56"/>
        <v>Whole</v>
      </c>
      <c r="K222" s="1" t="str">
        <f t="shared" si="57"/>
        <v>Rock crushing (ActLabs RX1)</v>
      </c>
      <c r="L222">
        <v>658206</v>
      </c>
      <c r="M222">
        <v>2.5</v>
      </c>
      <c r="AI222" s="2"/>
      <c r="CD222" s="2"/>
      <c r="CK222">
        <v>0.5</v>
      </c>
      <c r="CL222">
        <v>0.1</v>
      </c>
      <c r="CM222">
        <v>8.8000000000000007</v>
      </c>
      <c r="CN222">
        <v>19</v>
      </c>
      <c r="CO222">
        <v>1.3</v>
      </c>
      <c r="CP222">
        <v>0.1</v>
      </c>
      <c r="CQ222">
        <v>17</v>
      </c>
      <c r="CR222">
        <v>17</v>
      </c>
      <c r="CS222">
        <v>380</v>
      </c>
      <c r="CT222">
        <v>0.5</v>
      </c>
      <c r="CU222">
        <v>3</v>
      </c>
      <c r="CV222">
        <v>47.1</v>
      </c>
    </row>
    <row r="223" spans="1:100" x14ac:dyDescent="0.25">
      <c r="A223" t="s">
        <v>689</v>
      </c>
      <c r="B223" t="s">
        <v>690</v>
      </c>
      <c r="C223" s="1" t="str">
        <f t="shared" si="50"/>
        <v>22:0011</v>
      </c>
      <c r="D223" s="1" t="str">
        <f>HYPERLINK("http://geochem.nrcan.gc.ca/cdogs/content/svy/svy_e.htm", "")</f>
        <v/>
      </c>
      <c r="G223" s="1" t="str">
        <f>HYPERLINK("http://geochem.nrcan.gc.ca/cdogs/content/cr_/cr_00218_e.htm", "218")</f>
        <v>218</v>
      </c>
      <c r="J223" t="s">
        <v>124</v>
      </c>
      <c r="K223" t="s">
        <v>125</v>
      </c>
      <c r="X223">
        <v>17.54</v>
      </c>
      <c r="Y223">
        <v>0.74</v>
      </c>
      <c r="AA223">
        <v>28.42</v>
      </c>
      <c r="AB223">
        <v>0.33</v>
      </c>
      <c r="AC223">
        <v>0.02</v>
      </c>
      <c r="AD223">
        <v>0.17</v>
      </c>
      <c r="AE223">
        <v>2.5000000000000001E-2</v>
      </c>
      <c r="AF223">
        <v>0.08</v>
      </c>
      <c r="AG223">
        <v>0.05</v>
      </c>
      <c r="AH223">
        <v>0.04</v>
      </c>
      <c r="AI223" s="2">
        <v>27.34</v>
      </c>
      <c r="AJ223">
        <v>95.1</v>
      </c>
      <c r="AK223">
        <v>0.5</v>
      </c>
      <c r="AL223">
        <v>0.5</v>
      </c>
      <c r="AM223">
        <v>41</v>
      </c>
      <c r="AN223">
        <v>30</v>
      </c>
      <c r="AO223">
        <v>405</v>
      </c>
      <c r="AP223">
        <v>30</v>
      </c>
      <c r="AQ223">
        <v>10000</v>
      </c>
      <c r="AR223">
        <v>2</v>
      </c>
      <c r="AS223">
        <v>0.25</v>
      </c>
      <c r="AT223">
        <v>40</v>
      </c>
      <c r="AU223">
        <v>0.5</v>
      </c>
      <c r="AV223">
        <v>7</v>
      </c>
      <c r="AW223">
        <v>1.9</v>
      </c>
      <c r="AX223">
        <v>6</v>
      </c>
      <c r="AY223">
        <v>0.1</v>
      </c>
      <c r="AZ223">
        <v>26</v>
      </c>
      <c r="BA223">
        <v>0.9</v>
      </c>
      <c r="BB223">
        <v>0.3</v>
      </c>
      <c r="BC223">
        <v>5</v>
      </c>
      <c r="BD223">
        <v>11.3</v>
      </c>
      <c r="BE223">
        <v>0.3</v>
      </c>
      <c r="BF223">
        <v>10</v>
      </c>
      <c r="BG223">
        <v>5.4</v>
      </c>
      <c r="BH223">
        <v>1.96</v>
      </c>
      <c r="BI223">
        <v>3.5</v>
      </c>
      <c r="BJ223">
        <v>0.45</v>
      </c>
      <c r="BK223">
        <v>1.78</v>
      </c>
      <c r="BL223">
        <v>0.37</v>
      </c>
      <c r="BM223">
        <v>0.113</v>
      </c>
      <c r="BN223">
        <v>0.34</v>
      </c>
      <c r="BO223">
        <v>0.06</v>
      </c>
      <c r="BP223">
        <v>0.35</v>
      </c>
      <c r="BQ223">
        <v>7.0000000000000007E-2</v>
      </c>
      <c r="BR223">
        <v>0.19</v>
      </c>
      <c r="BS223">
        <v>2.5999999999999999E-2</v>
      </c>
      <c r="BT223">
        <v>0.16</v>
      </c>
      <c r="BU223">
        <v>2.3E-2</v>
      </c>
      <c r="BV223">
        <v>0.2</v>
      </c>
      <c r="BW223">
        <v>0.04</v>
      </c>
      <c r="BX223">
        <v>1.9</v>
      </c>
      <c r="BY223">
        <v>1.52</v>
      </c>
      <c r="BZ223">
        <v>225</v>
      </c>
      <c r="CA223">
        <v>0.84</v>
      </c>
      <c r="CB223">
        <v>4.0599999999999996</v>
      </c>
      <c r="CC223">
        <v>48.77</v>
      </c>
      <c r="CD223" s="2">
        <v>25.29</v>
      </c>
      <c r="CE223">
        <v>93.05</v>
      </c>
    </row>
    <row r="224" spans="1:100" x14ac:dyDescent="0.25">
      <c r="A224" t="s">
        <v>691</v>
      </c>
      <c r="B224" t="s">
        <v>692</v>
      </c>
      <c r="C224" s="1" t="str">
        <f t="shared" si="50"/>
        <v>22:0011</v>
      </c>
      <c r="D224" s="1" t="str">
        <f>HYPERLINK("http://geochem.nrcan.gc.ca/cdogs/content/svy/svy220008_e.htm", "22:0008")</f>
        <v>22:0008</v>
      </c>
      <c r="E224" t="s">
        <v>323</v>
      </c>
      <c r="F224" t="s">
        <v>693</v>
      </c>
      <c r="H224">
        <v>62.917398300000002</v>
      </c>
      <c r="I224">
        <v>-92.0580432</v>
      </c>
      <c r="J224" s="1" t="str">
        <f>HYPERLINK("http://geochem.nrcan.gc.ca/cdogs/content/kwd/kwd020033_e.htm", "Whole")</f>
        <v>Whole</v>
      </c>
      <c r="K224" s="1" t="str">
        <f>HYPERLINK("http://geochem.nrcan.gc.ca/cdogs/content/kwd/kwd080069_e.htm", "Rock crushing (ActLabs RX1)")</f>
        <v>Rock crushing (ActLabs RX1)</v>
      </c>
      <c r="L224">
        <v>658210</v>
      </c>
      <c r="R224">
        <v>0.02</v>
      </c>
      <c r="S224">
        <v>0.03</v>
      </c>
      <c r="AI224" s="2"/>
      <c r="CD224" s="2"/>
    </row>
    <row r="225" spans="1:102" x14ac:dyDescent="0.25">
      <c r="A225" t="s">
        <v>694</v>
      </c>
      <c r="B225" t="s">
        <v>695</v>
      </c>
      <c r="C225" s="1" t="str">
        <f t="shared" si="50"/>
        <v>22:0011</v>
      </c>
      <c r="D225" s="1" t="str">
        <f>HYPERLINK("http://geochem.nrcan.gc.ca/cdogs/content/svy/svy220008_e.htm", "22:0008")</f>
        <v>22:0008</v>
      </c>
      <c r="E225" t="s">
        <v>327</v>
      </c>
      <c r="F225" t="s">
        <v>696</v>
      </c>
      <c r="H225">
        <v>62.917428299999997</v>
      </c>
      <c r="I225">
        <v>-92.057986499999998</v>
      </c>
      <c r="J225" s="1" t="str">
        <f>HYPERLINK("http://geochem.nrcan.gc.ca/cdogs/content/kwd/kwd020033_e.htm", "Whole")</f>
        <v>Whole</v>
      </c>
      <c r="K225" s="1" t="str">
        <f>HYPERLINK("http://geochem.nrcan.gc.ca/cdogs/content/kwd/kwd080069_e.htm", "Rock crushing (ActLabs RX1)")</f>
        <v>Rock crushing (ActLabs RX1)</v>
      </c>
      <c r="L225">
        <v>658211</v>
      </c>
      <c r="W225">
        <v>2.5</v>
      </c>
      <c r="AI225" s="2"/>
      <c r="CD225" s="2"/>
      <c r="CF225">
        <v>0.05</v>
      </c>
      <c r="CG225">
        <v>0.04</v>
      </c>
      <c r="CH225">
        <v>0.22</v>
      </c>
      <c r="CI225">
        <v>0.05</v>
      </c>
      <c r="CJ225">
        <v>0.01</v>
      </c>
    </row>
    <row r="226" spans="1:102" x14ac:dyDescent="0.25">
      <c r="A226" t="s">
        <v>697</v>
      </c>
      <c r="B226" t="s">
        <v>698</v>
      </c>
      <c r="C226" s="1" t="str">
        <f t="shared" si="50"/>
        <v>22:0011</v>
      </c>
      <c r="D226" s="1" t="str">
        <f>HYPERLINK("http://geochem.nrcan.gc.ca/cdogs/content/svy/svy220008_e.htm", "22:0008")</f>
        <v>22:0008</v>
      </c>
      <c r="E226" t="s">
        <v>331</v>
      </c>
      <c r="F226" t="s">
        <v>699</v>
      </c>
      <c r="H226">
        <v>62.917428299999997</v>
      </c>
      <c r="I226">
        <v>-92.058059700000001</v>
      </c>
      <c r="J226" s="1" t="str">
        <f>HYPERLINK("http://geochem.nrcan.gc.ca/cdogs/content/kwd/kwd020033_e.htm", "Whole")</f>
        <v>Whole</v>
      </c>
      <c r="K226" s="1" t="str">
        <f>HYPERLINK("http://geochem.nrcan.gc.ca/cdogs/content/kwd/kwd080069_e.htm", "Rock crushing (ActLabs RX1)")</f>
        <v>Rock crushing (ActLabs RX1)</v>
      </c>
      <c r="L226">
        <v>658212</v>
      </c>
      <c r="T226">
        <v>0.09</v>
      </c>
      <c r="AI226" s="2"/>
      <c r="CD226" s="2"/>
    </row>
    <row r="227" spans="1:102" x14ac:dyDescent="0.25">
      <c r="A227" t="s">
        <v>700</v>
      </c>
      <c r="B227" t="s">
        <v>701</v>
      </c>
      <c r="C227" s="1" t="str">
        <f t="shared" si="50"/>
        <v>22:0011</v>
      </c>
      <c r="D227" s="1" t="str">
        <f>HYPERLINK("http://geochem.nrcan.gc.ca/cdogs/content/svy/svy_e.htm", "")</f>
        <v/>
      </c>
      <c r="G227" s="1" t="str">
        <f>HYPERLINK("http://geochem.nrcan.gc.ca/cdogs/content/cr_/cr_00218_e.htm", "218")</f>
        <v>218</v>
      </c>
      <c r="J227" t="s">
        <v>124</v>
      </c>
      <c r="K227" t="s">
        <v>125</v>
      </c>
      <c r="W227">
        <v>688</v>
      </c>
      <c r="X227">
        <v>17.309999999999999</v>
      </c>
      <c r="Y227">
        <v>0.73</v>
      </c>
      <c r="AA227">
        <v>25.61</v>
      </c>
      <c r="AB227">
        <v>0.33</v>
      </c>
      <c r="AC227">
        <v>1.9E-2</v>
      </c>
      <c r="AD227">
        <v>0.16</v>
      </c>
      <c r="AE227">
        <v>2.5000000000000001E-2</v>
      </c>
      <c r="AF227">
        <v>7.0000000000000007E-2</v>
      </c>
      <c r="AG227">
        <v>0.03</v>
      </c>
      <c r="AH227">
        <v>0.03</v>
      </c>
      <c r="AI227" s="2">
        <v>26.89</v>
      </c>
      <c r="AJ227">
        <v>93.69</v>
      </c>
      <c r="AK227">
        <v>0.5</v>
      </c>
      <c r="AL227">
        <v>0.5</v>
      </c>
      <c r="AM227">
        <v>42</v>
      </c>
      <c r="AN227">
        <v>30</v>
      </c>
      <c r="AO227">
        <v>324</v>
      </c>
      <c r="AP227">
        <v>20</v>
      </c>
      <c r="AQ227">
        <v>10000</v>
      </c>
      <c r="AR227">
        <v>2</v>
      </c>
      <c r="AS227">
        <v>0.25</v>
      </c>
      <c r="AT227">
        <v>24</v>
      </c>
      <c r="AU227">
        <v>0.5</v>
      </c>
      <c r="AV227">
        <v>7</v>
      </c>
      <c r="AW227">
        <v>1.9</v>
      </c>
      <c r="AX227">
        <v>5</v>
      </c>
      <c r="AY227">
        <v>0.1</v>
      </c>
      <c r="AZ227">
        <v>20</v>
      </c>
      <c r="BA227">
        <v>0.5</v>
      </c>
      <c r="BB227">
        <v>0.3</v>
      </c>
      <c r="BC227">
        <v>5</v>
      </c>
      <c r="BD227">
        <v>8.5</v>
      </c>
      <c r="BE227">
        <v>0.2</v>
      </c>
      <c r="BF227">
        <v>9</v>
      </c>
      <c r="BG227">
        <v>3.2</v>
      </c>
      <c r="BH227">
        <v>1.94</v>
      </c>
      <c r="BI227">
        <v>3.63</v>
      </c>
      <c r="BJ227">
        <v>0.46</v>
      </c>
      <c r="BK227">
        <v>1.73</v>
      </c>
      <c r="BL227">
        <v>0.41</v>
      </c>
      <c r="BM227">
        <v>0.10199999999999999</v>
      </c>
      <c r="BN227">
        <v>0.39</v>
      </c>
      <c r="BO227">
        <v>0.06</v>
      </c>
      <c r="BP227">
        <v>0.35</v>
      </c>
      <c r="BQ227">
        <v>7.0000000000000007E-2</v>
      </c>
      <c r="BR227">
        <v>0.2</v>
      </c>
      <c r="BS227">
        <v>2.9000000000000001E-2</v>
      </c>
      <c r="BT227">
        <v>0.18</v>
      </c>
      <c r="BU227">
        <v>2.5000000000000001E-2</v>
      </c>
      <c r="BV227">
        <v>0.2</v>
      </c>
      <c r="BW227">
        <v>0.09</v>
      </c>
      <c r="BX227">
        <v>1.6</v>
      </c>
      <c r="BY227">
        <v>1.7</v>
      </c>
      <c r="BZ227">
        <v>183</v>
      </c>
      <c r="CA227">
        <v>0.84</v>
      </c>
      <c r="CB227">
        <v>4.18</v>
      </c>
      <c r="CC227">
        <v>48.07</v>
      </c>
      <c r="CD227" s="2">
        <v>24.63</v>
      </c>
      <c r="CE227">
        <v>91.42</v>
      </c>
      <c r="CF227">
        <v>200</v>
      </c>
      <c r="CG227">
        <v>5.95</v>
      </c>
      <c r="CH227">
        <v>15.1</v>
      </c>
      <c r="CI227">
        <v>5.4</v>
      </c>
      <c r="CJ227">
        <v>1.48</v>
      </c>
    </row>
    <row r="228" spans="1:102" x14ac:dyDescent="0.25">
      <c r="A228" t="s">
        <v>702</v>
      </c>
      <c r="B228" t="s">
        <v>703</v>
      </c>
      <c r="C228" s="1" t="str">
        <f t="shared" si="50"/>
        <v>22:0011</v>
      </c>
      <c r="D228" s="1" t="str">
        <f>HYPERLINK("http://geochem.nrcan.gc.ca/cdogs/content/svy/svy220008_e.htm", "22:0008")</f>
        <v>22:0008</v>
      </c>
      <c r="E228" t="s">
        <v>341</v>
      </c>
      <c r="F228" t="s">
        <v>704</v>
      </c>
      <c r="H228">
        <v>63.048465</v>
      </c>
      <c r="I228">
        <v>-92.190581300000005</v>
      </c>
      <c r="J228" s="1" t="str">
        <f>HYPERLINK("http://geochem.nrcan.gc.ca/cdogs/content/kwd/kwd020033_e.htm", "Whole")</f>
        <v>Whole</v>
      </c>
      <c r="K228" s="1" t="str">
        <f>HYPERLINK("http://geochem.nrcan.gc.ca/cdogs/content/kwd/kwd080069_e.htm", "Rock crushing (ActLabs RX1)")</f>
        <v>Rock crushing (ActLabs RX1)</v>
      </c>
      <c r="L228">
        <v>658214</v>
      </c>
      <c r="M228">
        <v>7</v>
      </c>
      <c r="V228">
        <v>7.4</v>
      </c>
      <c r="W228">
        <v>8</v>
      </c>
      <c r="AI228" s="2"/>
      <c r="CD228" s="2"/>
      <c r="CF228">
        <v>6.9</v>
      </c>
      <c r="CG228">
        <v>0.03</v>
      </c>
      <c r="CH228">
        <v>0.06</v>
      </c>
      <c r="CI228">
        <v>0.05</v>
      </c>
      <c r="CJ228">
        <v>0.01</v>
      </c>
    </row>
    <row r="229" spans="1:102" x14ac:dyDescent="0.25">
      <c r="A229" t="s">
        <v>705</v>
      </c>
      <c r="B229" t="s">
        <v>706</v>
      </c>
      <c r="C229" s="1" t="str">
        <f t="shared" si="50"/>
        <v>22:0011</v>
      </c>
      <c r="D229" s="1" t="str">
        <f>HYPERLINK("http://geochem.nrcan.gc.ca/cdogs/content/svy/svy220008_e.htm", "22:0008")</f>
        <v>22:0008</v>
      </c>
      <c r="E229" t="s">
        <v>349</v>
      </c>
      <c r="F229" t="s">
        <v>707</v>
      </c>
      <c r="H229">
        <v>63.050603299999999</v>
      </c>
      <c r="I229">
        <v>-92.180362900000006</v>
      </c>
      <c r="J229" s="1" t="str">
        <f>HYPERLINK("http://geochem.nrcan.gc.ca/cdogs/content/kwd/kwd020033_e.htm", "Whole")</f>
        <v>Whole</v>
      </c>
      <c r="K229" s="1" t="str">
        <f>HYPERLINK("http://geochem.nrcan.gc.ca/cdogs/content/kwd/kwd080069_e.htm", "Rock crushing (ActLabs RX1)")</f>
        <v>Rock crushing (ActLabs RX1)</v>
      </c>
      <c r="L229">
        <v>658216</v>
      </c>
      <c r="W229">
        <v>20</v>
      </c>
      <c r="AI229" s="2"/>
      <c r="CD229" s="2"/>
      <c r="CF229">
        <v>2.9</v>
      </c>
      <c r="CG229">
        <v>0.28000000000000003</v>
      </c>
      <c r="CH229">
        <v>0.05</v>
      </c>
      <c r="CI229">
        <v>10.9</v>
      </c>
      <c r="CJ229">
        <v>1.74</v>
      </c>
    </row>
    <row r="230" spans="1:102" x14ac:dyDescent="0.25">
      <c r="A230" t="s">
        <v>708</v>
      </c>
      <c r="B230" t="s">
        <v>709</v>
      </c>
      <c r="C230" s="1" t="str">
        <f t="shared" si="50"/>
        <v>22:0011</v>
      </c>
      <c r="D230" s="1" t="str">
        <f>HYPERLINK("http://geochem.nrcan.gc.ca/cdogs/content/svy/svy_e.htm", "")</f>
        <v/>
      </c>
      <c r="G230" s="1" t="str">
        <f>HYPERLINK("http://geochem.nrcan.gc.ca/cdogs/content/cr_/cr_00218_e.htm", "218")</f>
        <v>218</v>
      </c>
      <c r="J230" t="s">
        <v>124</v>
      </c>
      <c r="K230" t="s">
        <v>125</v>
      </c>
      <c r="R230">
        <v>0.1</v>
      </c>
      <c r="V230">
        <v>20.399999999999999</v>
      </c>
      <c r="X230">
        <v>17.489999999999998</v>
      </c>
      <c r="Y230">
        <v>0.74</v>
      </c>
      <c r="AA230">
        <v>25.54</v>
      </c>
      <c r="AB230">
        <v>0.34</v>
      </c>
      <c r="AC230">
        <v>1.9E-2</v>
      </c>
      <c r="AD230">
        <v>0.17</v>
      </c>
      <c r="AE230">
        <v>2.5000000000000001E-2</v>
      </c>
      <c r="AF230">
        <v>0.08</v>
      </c>
      <c r="AG230">
        <v>0.03</v>
      </c>
      <c r="AH230">
        <v>0.04</v>
      </c>
      <c r="AI230" s="2">
        <v>26.81</v>
      </c>
      <c r="AJ230">
        <v>93.84</v>
      </c>
      <c r="AK230">
        <v>0.5</v>
      </c>
      <c r="AL230">
        <v>0.5</v>
      </c>
      <c r="AM230">
        <v>42</v>
      </c>
      <c r="AN230">
        <v>30</v>
      </c>
      <c r="AO230">
        <v>401</v>
      </c>
      <c r="AP230">
        <v>30</v>
      </c>
      <c r="AQ230">
        <v>10000</v>
      </c>
      <c r="AR230">
        <v>2</v>
      </c>
      <c r="AS230">
        <v>0.25</v>
      </c>
      <c r="AT230">
        <v>40</v>
      </c>
      <c r="AU230">
        <v>0.5</v>
      </c>
      <c r="AV230">
        <v>7</v>
      </c>
      <c r="AW230">
        <v>1.8</v>
      </c>
      <c r="AX230">
        <v>5</v>
      </c>
      <c r="AY230">
        <v>0.1</v>
      </c>
      <c r="AZ230">
        <v>25</v>
      </c>
      <c r="BA230">
        <v>1.1000000000000001</v>
      </c>
      <c r="BB230">
        <v>0.3</v>
      </c>
      <c r="BC230">
        <v>5</v>
      </c>
      <c r="BD230">
        <v>10.199999999999999</v>
      </c>
      <c r="BE230">
        <v>0.2</v>
      </c>
      <c r="BF230">
        <v>10</v>
      </c>
      <c r="BG230">
        <v>5.0999999999999996</v>
      </c>
      <c r="BH230">
        <v>1.76</v>
      </c>
      <c r="BI230">
        <v>3.24</v>
      </c>
      <c r="BJ230">
        <v>0.44</v>
      </c>
      <c r="BK230">
        <v>1.56</v>
      </c>
      <c r="BL230">
        <v>0.38</v>
      </c>
      <c r="BM230">
        <v>9.0999999999999998E-2</v>
      </c>
      <c r="BN230">
        <v>0.35</v>
      </c>
      <c r="BO230">
        <v>0.06</v>
      </c>
      <c r="BP230">
        <v>0.36</v>
      </c>
      <c r="BQ230">
        <v>7.0000000000000007E-2</v>
      </c>
      <c r="BR230">
        <v>0.19</v>
      </c>
      <c r="BS230">
        <v>2.8000000000000001E-2</v>
      </c>
      <c r="BT230">
        <v>0.17</v>
      </c>
      <c r="BU230">
        <v>2.5000000000000001E-2</v>
      </c>
      <c r="BV230">
        <v>0.2</v>
      </c>
      <c r="BW230">
        <v>0.01</v>
      </c>
      <c r="BX230">
        <v>1.6</v>
      </c>
      <c r="BY230">
        <v>1.71</v>
      </c>
      <c r="BZ230">
        <v>218</v>
      </c>
      <c r="CA230">
        <v>0.8</v>
      </c>
      <c r="CB230">
        <v>4.1100000000000003</v>
      </c>
      <c r="CC230">
        <v>48.11</v>
      </c>
      <c r="CD230" s="2">
        <v>24.54</v>
      </c>
      <c r="CE230">
        <v>91.56</v>
      </c>
    </row>
    <row r="231" spans="1:102" x14ac:dyDescent="0.25">
      <c r="A231" t="s">
        <v>710</v>
      </c>
      <c r="B231" t="s">
        <v>711</v>
      </c>
      <c r="C231" s="1" t="str">
        <f t="shared" si="50"/>
        <v>22:0011</v>
      </c>
      <c r="D231" s="1" t="str">
        <f t="shared" ref="D231:D237" si="58">HYPERLINK("http://geochem.nrcan.gc.ca/cdogs/content/svy/svy220008_e.htm", "22:0008")</f>
        <v>22:0008</v>
      </c>
      <c r="E231" t="s">
        <v>367</v>
      </c>
      <c r="F231" t="s">
        <v>712</v>
      </c>
      <c r="H231">
        <v>63.059606700000003</v>
      </c>
      <c r="I231">
        <v>-92.163767899999996</v>
      </c>
      <c r="J231" s="1" t="str">
        <f t="shared" ref="J231:J237" si="59">HYPERLINK("http://geochem.nrcan.gc.ca/cdogs/content/kwd/kwd020033_e.htm", "Whole")</f>
        <v>Whole</v>
      </c>
      <c r="K231" s="1" t="str">
        <f t="shared" ref="K231:K237" si="60">HYPERLINK("http://geochem.nrcan.gc.ca/cdogs/content/kwd/kwd080069_e.htm", "Rock crushing (ActLabs RX1)")</f>
        <v>Rock crushing (ActLabs RX1)</v>
      </c>
      <c r="L231">
        <v>658220</v>
      </c>
      <c r="T231">
        <v>0.05</v>
      </c>
      <c r="AI231" s="2"/>
      <c r="CD231" s="2"/>
    </row>
    <row r="232" spans="1:102" x14ac:dyDescent="0.25">
      <c r="A232" t="s">
        <v>713</v>
      </c>
      <c r="B232" t="s">
        <v>714</v>
      </c>
      <c r="C232" s="1" t="str">
        <f t="shared" si="50"/>
        <v>22:0011</v>
      </c>
      <c r="D232" s="1" t="str">
        <f t="shared" si="58"/>
        <v>22:0008</v>
      </c>
      <c r="E232" t="s">
        <v>114</v>
      </c>
      <c r="F232" t="s">
        <v>715</v>
      </c>
      <c r="H232">
        <v>63.003925099999996</v>
      </c>
      <c r="I232">
        <v>-92.158201899999995</v>
      </c>
      <c r="J232" s="1" t="str">
        <f t="shared" si="59"/>
        <v>Whole</v>
      </c>
      <c r="K232" s="1" t="str">
        <f t="shared" si="60"/>
        <v>Rock crushing (ActLabs RX1)</v>
      </c>
      <c r="L232">
        <v>658244</v>
      </c>
      <c r="AI232" s="2"/>
      <c r="CD232" s="2"/>
      <c r="CK232">
        <v>0.5</v>
      </c>
      <c r="CL232">
        <v>0.7</v>
      </c>
      <c r="CM232">
        <v>7.9</v>
      </c>
      <c r="CN232">
        <v>12</v>
      </c>
      <c r="CO232">
        <v>28.4</v>
      </c>
      <c r="CP232">
        <v>0.1</v>
      </c>
      <c r="CQ232">
        <v>0.5</v>
      </c>
      <c r="CR232">
        <v>14</v>
      </c>
      <c r="CS232">
        <v>3180</v>
      </c>
      <c r="CT232">
        <v>2</v>
      </c>
      <c r="CU232">
        <v>2</v>
      </c>
      <c r="CV232">
        <v>643</v>
      </c>
    </row>
    <row r="233" spans="1:102" x14ac:dyDescent="0.25">
      <c r="A233" t="s">
        <v>716</v>
      </c>
      <c r="B233" t="s">
        <v>717</v>
      </c>
      <c r="C233" s="1" t="str">
        <f t="shared" si="50"/>
        <v>22:0011</v>
      </c>
      <c r="D233" s="1" t="str">
        <f t="shared" si="58"/>
        <v>22:0008</v>
      </c>
      <c r="E233" t="s">
        <v>131</v>
      </c>
      <c r="F233" t="s">
        <v>718</v>
      </c>
      <c r="H233">
        <v>63.0166915</v>
      </c>
      <c r="I233">
        <v>-92.203778499999999</v>
      </c>
      <c r="J233" s="1" t="str">
        <f t="shared" si="59"/>
        <v>Whole</v>
      </c>
      <c r="K233" s="1" t="str">
        <f t="shared" si="60"/>
        <v>Rock crushing (ActLabs RX1)</v>
      </c>
      <c r="L233">
        <v>658222</v>
      </c>
      <c r="V233">
        <v>5.2</v>
      </c>
      <c r="AI233" s="2"/>
      <c r="CD233" s="2"/>
    </row>
    <row r="234" spans="1:102" x14ac:dyDescent="0.25">
      <c r="A234" t="s">
        <v>719</v>
      </c>
      <c r="B234" t="s">
        <v>720</v>
      </c>
      <c r="C234" s="1" t="str">
        <f t="shared" si="50"/>
        <v>22:0011</v>
      </c>
      <c r="D234" s="1" t="str">
        <f t="shared" si="58"/>
        <v>22:0008</v>
      </c>
      <c r="E234" t="s">
        <v>131</v>
      </c>
      <c r="F234" t="s">
        <v>721</v>
      </c>
      <c r="H234">
        <v>63.0166915</v>
      </c>
      <c r="I234">
        <v>-92.203778499999999</v>
      </c>
      <c r="J234" s="1" t="str">
        <f t="shared" si="59"/>
        <v>Whole</v>
      </c>
      <c r="K234" s="1" t="str">
        <f t="shared" si="60"/>
        <v>Rock crushing (ActLabs RX1)</v>
      </c>
      <c r="L234">
        <v>658224</v>
      </c>
      <c r="M234">
        <v>2.5</v>
      </c>
      <c r="R234">
        <v>1.36</v>
      </c>
      <c r="S234">
        <v>0.49</v>
      </c>
      <c r="AI234" s="2"/>
      <c r="CD234" s="2"/>
    </row>
    <row r="235" spans="1:102" x14ac:dyDescent="0.25">
      <c r="A235" t="s">
        <v>722</v>
      </c>
      <c r="B235" t="s">
        <v>723</v>
      </c>
      <c r="C235" s="1" t="str">
        <f t="shared" si="50"/>
        <v>22:0011</v>
      </c>
      <c r="D235" s="1" t="str">
        <f t="shared" si="58"/>
        <v>22:0008</v>
      </c>
      <c r="E235" t="s">
        <v>395</v>
      </c>
      <c r="F235" t="s">
        <v>724</v>
      </c>
      <c r="H235">
        <v>63.025643799999997</v>
      </c>
      <c r="I235">
        <v>-92.204858400000006</v>
      </c>
      <c r="J235" s="1" t="str">
        <f t="shared" si="59"/>
        <v>Whole</v>
      </c>
      <c r="K235" s="1" t="str">
        <f t="shared" si="60"/>
        <v>Rock crushing (ActLabs RX1)</v>
      </c>
      <c r="L235">
        <v>658247</v>
      </c>
      <c r="AI235" s="2"/>
      <c r="CD235" s="2"/>
      <c r="CW235">
        <v>12000</v>
      </c>
    </row>
    <row r="236" spans="1:102" x14ac:dyDescent="0.25">
      <c r="A236" t="s">
        <v>725</v>
      </c>
      <c r="B236" t="s">
        <v>726</v>
      </c>
      <c r="C236" s="1" t="str">
        <f t="shared" si="50"/>
        <v>22:0011</v>
      </c>
      <c r="D236" s="1" t="str">
        <f t="shared" si="58"/>
        <v>22:0008</v>
      </c>
      <c r="E236" t="s">
        <v>399</v>
      </c>
      <c r="F236" t="s">
        <v>727</v>
      </c>
      <c r="H236">
        <v>62.960141200000002</v>
      </c>
      <c r="I236">
        <v>-91.928903000000005</v>
      </c>
      <c r="J236" s="1" t="str">
        <f t="shared" si="59"/>
        <v>Whole</v>
      </c>
      <c r="K236" s="1" t="str">
        <f t="shared" si="60"/>
        <v>Rock crushing (ActLabs RX1)</v>
      </c>
      <c r="L236">
        <v>658267</v>
      </c>
      <c r="P236">
        <v>0.5</v>
      </c>
      <c r="Q236">
        <v>1.05</v>
      </c>
      <c r="R236">
        <v>0.11</v>
      </c>
      <c r="S236">
        <v>11.1</v>
      </c>
      <c r="T236">
        <v>0.25</v>
      </c>
      <c r="U236">
        <v>5.0000000000000001E-3</v>
      </c>
      <c r="V236">
        <v>25.3</v>
      </c>
      <c r="W236">
        <v>25</v>
      </c>
      <c r="X236">
        <v>53.52</v>
      </c>
      <c r="Y236">
        <v>3.88</v>
      </c>
      <c r="AA236">
        <v>6.78</v>
      </c>
      <c r="AB236">
        <v>0.86</v>
      </c>
      <c r="AC236">
        <v>2.9000000000000001E-2</v>
      </c>
      <c r="AD236">
        <v>1.05</v>
      </c>
      <c r="AE236">
        <v>8.3000000000000004E-2</v>
      </c>
      <c r="AF236">
        <v>0.09</v>
      </c>
      <c r="AG236">
        <v>0.3</v>
      </c>
      <c r="AH236">
        <v>0.14000000000000001</v>
      </c>
      <c r="AI236" s="2">
        <v>4.5999999999999996</v>
      </c>
      <c r="AJ236">
        <v>99.47</v>
      </c>
      <c r="AK236">
        <v>2</v>
      </c>
      <c r="AL236">
        <v>0.5</v>
      </c>
      <c r="AM236">
        <v>31</v>
      </c>
      <c r="AN236">
        <v>50</v>
      </c>
      <c r="AO236">
        <v>13</v>
      </c>
      <c r="AP236">
        <v>20</v>
      </c>
      <c r="AQ236">
        <v>400</v>
      </c>
      <c r="AR236">
        <v>8</v>
      </c>
      <c r="AS236">
        <v>2.2999999999999998</v>
      </c>
      <c r="AU236">
        <v>19</v>
      </c>
      <c r="AV236">
        <v>30</v>
      </c>
      <c r="AW236">
        <v>9</v>
      </c>
      <c r="AX236">
        <v>22</v>
      </c>
      <c r="AY236">
        <v>1.4</v>
      </c>
      <c r="AZ236">
        <v>176</v>
      </c>
      <c r="BA236">
        <v>2</v>
      </c>
      <c r="BB236">
        <v>0.05</v>
      </c>
      <c r="BC236">
        <v>0.5</v>
      </c>
      <c r="BD236">
        <v>1.6</v>
      </c>
      <c r="BE236">
        <v>2.2000000000000002</v>
      </c>
      <c r="BF236">
        <v>89</v>
      </c>
      <c r="BG236">
        <v>40.200000000000003</v>
      </c>
      <c r="BH236">
        <v>3.71</v>
      </c>
      <c r="BI236">
        <v>8.39</v>
      </c>
      <c r="BJ236">
        <v>1.1399999999999999</v>
      </c>
      <c r="BK236">
        <v>4.21</v>
      </c>
      <c r="BL236">
        <v>1.41</v>
      </c>
      <c r="BM236">
        <v>0.58699999999999997</v>
      </c>
      <c r="BN236">
        <v>1.53</v>
      </c>
      <c r="BO236">
        <v>0.28000000000000003</v>
      </c>
      <c r="BP236">
        <v>1.66</v>
      </c>
      <c r="BQ236">
        <v>0.27</v>
      </c>
      <c r="BR236">
        <v>0.72</v>
      </c>
      <c r="BS236">
        <v>0.09</v>
      </c>
      <c r="BT236">
        <v>0.59</v>
      </c>
      <c r="BU236">
        <v>6.6000000000000003E-2</v>
      </c>
      <c r="BV236">
        <v>0.5</v>
      </c>
      <c r="BW236">
        <v>0.05</v>
      </c>
      <c r="BX236">
        <v>0.25</v>
      </c>
      <c r="BY236">
        <v>0.16</v>
      </c>
      <c r="BZ236">
        <v>11</v>
      </c>
      <c r="CA236">
        <v>7.78</v>
      </c>
      <c r="CB236">
        <v>3.42</v>
      </c>
      <c r="CC236">
        <v>34.92</v>
      </c>
      <c r="CD236" s="2">
        <v>1.77</v>
      </c>
      <c r="CE236">
        <v>96.64</v>
      </c>
      <c r="CF236">
        <v>10000</v>
      </c>
      <c r="CG236">
        <v>22.6</v>
      </c>
      <c r="CH236">
        <v>1.1499999999999999</v>
      </c>
      <c r="CI236">
        <v>6.4</v>
      </c>
      <c r="CJ236">
        <v>2.33</v>
      </c>
      <c r="CK236">
        <v>1</v>
      </c>
      <c r="CL236">
        <v>0.1</v>
      </c>
      <c r="CM236">
        <v>12.1</v>
      </c>
      <c r="CN236">
        <v>38</v>
      </c>
      <c r="CO236">
        <v>439</v>
      </c>
      <c r="CP236">
        <v>0.1</v>
      </c>
      <c r="CQ236">
        <v>4</v>
      </c>
      <c r="CR236">
        <v>20</v>
      </c>
      <c r="CS236">
        <v>184</v>
      </c>
      <c r="CT236">
        <v>202</v>
      </c>
      <c r="CU236">
        <v>9</v>
      </c>
      <c r="CV236">
        <v>43.5</v>
      </c>
      <c r="CX236">
        <v>14100</v>
      </c>
    </row>
    <row r="237" spans="1:102" x14ac:dyDescent="0.25">
      <c r="A237" t="s">
        <v>728</v>
      </c>
      <c r="B237" t="s">
        <v>729</v>
      </c>
      <c r="C237" s="1" t="str">
        <f t="shared" si="50"/>
        <v>22:0011</v>
      </c>
      <c r="D237" s="1" t="str">
        <f t="shared" si="58"/>
        <v>22:0008</v>
      </c>
      <c r="E237" t="s">
        <v>403</v>
      </c>
      <c r="F237" t="s">
        <v>730</v>
      </c>
      <c r="H237">
        <v>63.023475900000001</v>
      </c>
      <c r="I237">
        <v>-92.171203800000001</v>
      </c>
      <c r="J237" s="1" t="str">
        <f t="shared" si="59"/>
        <v>Whole</v>
      </c>
      <c r="K237" s="1" t="str">
        <f t="shared" si="60"/>
        <v>Rock crushing (ActLabs RX1)</v>
      </c>
      <c r="L237">
        <v>601052</v>
      </c>
      <c r="U237">
        <v>5.0000000000000001E-3</v>
      </c>
      <c r="X237">
        <v>44.82</v>
      </c>
      <c r="Y237">
        <v>14.31</v>
      </c>
      <c r="AA237">
        <v>2.6</v>
      </c>
      <c r="AB237">
        <v>5.67</v>
      </c>
      <c r="AC237">
        <v>0.20300000000000001</v>
      </c>
      <c r="AD237">
        <v>11.12</v>
      </c>
      <c r="AE237">
        <v>0.90200000000000002</v>
      </c>
      <c r="AF237">
        <v>1.58</v>
      </c>
      <c r="AG237">
        <v>0.14000000000000001</v>
      </c>
      <c r="AH237">
        <v>0.08</v>
      </c>
      <c r="AI237" s="2">
        <v>8.76</v>
      </c>
      <c r="AJ237">
        <v>98.75</v>
      </c>
      <c r="AK237">
        <v>37</v>
      </c>
      <c r="AL237">
        <v>0.5</v>
      </c>
      <c r="AM237">
        <v>267</v>
      </c>
      <c r="AN237">
        <v>220</v>
      </c>
      <c r="AO237">
        <v>43</v>
      </c>
      <c r="AP237">
        <v>140</v>
      </c>
      <c r="AQ237">
        <v>90</v>
      </c>
      <c r="AR237">
        <v>16</v>
      </c>
      <c r="AS237">
        <v>2</v>
      </c>
      <c r="AT237">
        <v>15</v>
      </c>
      <c r="AU237">
        <v>5</v>
      </c>
      <c r="AV237">
        <v>204</v>
      </c>
      <c r="AW237">
        <v>17.899999999999999</v>
      </c>
      <c r="AX237">
        <v>50</v>
      </c>
      <c r="AY237">
        <v>1.6</v>
      </c>
      <c r="AZ237">
        <v>1</v>
      </c>
      <c r="BA237">
        <v>0.25</v>
      </c>
      <c r="BB237">
        <v>0.05</v>
      </c>
      <c r="BC237">
        <v>0.5</v>
      </c>
      <c r="BD237">
        <v>1.4</v>
      </c>
      <c r="BE237">
        <v>0.4</v>
      </c>
      <c r="BF237">
        <v>40</v>
      </c>
      <c r="BG237">
        <v>0.05</v>
      </c>
      <c r="BH237">
        <v>3.29</v>
      </c>
      <c r="BI237">
        <v>7.89</v>
      </c>
      <c r="BJ237">
        <v>1.26</v>
      </c>
      <c r="BK237">
        <v>6.21</v>
      </c>
      <c r="BL237">
        <v>2.12</v>
      </c>
      <c r="BM237">
        <v>0.77200000000000002</v>
      </c>
      <c r="BN237">
        <v>2.72</v>
      </c>
      <c r="BO237">
        <v>0.54</v>
      </c>
      <c r="BP237">
        <v>3.18</v>
      </c>
      <c r="BQ237">
        <v>0.72</v>
      </c>
      <c r="BR237">
        <v>2</v>
      </c>
      <c r="BS237">
        <v>0.316</v>
      </c>
      <c r="BT237">
        <v>2.06</v>
      </c>
      <c r="BU237">
        <v>0.31</v>
      </c>
      <c r="BV237">
        <v>1</v>
      </c>
      <c r="BW237">
        <v>0.12</v>
      </c>
      <c r="BX237">
        <v>1</v>
      </c>
      <c r="BY237">
        <v>0.1</v>
      </c>
      <c r="BZ237">
        <v>2.5</v>
      </c>
      <c r="CA237">
        <v>0.3</v>
      </c>
      <c r="CB237">
        <v>0.1</v>
      </c>
      <c r="CC237">
        <v>11.16</v>
      </c>
      <c r="CD237" s="2">
        <v>7.89</v>
      </c>
      <c r="CE237">
        <v>97.89</v>
      </c>
    </row>
    <row r="238" spans="1:102" x14ac:dyDescent="0.25">
      <c r="A238" t="s">
        <v>731</v>
      </c>
      <c r="B238" t="s">
        <v>732</v>
      </c>
      <c r="C238" s="1" t="str">
        <f t="shared" si="50"/>
        <v>22:0011</v>
      </c>
      <c r="D238" s="1" t="str">
        <f t="shared" ref="D238:D266" si="61">HYPERLINK("http://geochem.nrcan.gc.ca/cdogs/content/svy/svy_e.htm", "")</f>
        <v/>
      </c>
      <c r="G238" s="1" t="str">
        <f t="shared" ref="G238:G266" si="62">HYPERLINK("http://geochem.nrcan.gc.ca/cdogs/content/cr_/cr_00166_e.htm", "166")</f>
        <v>166</v>
      </c>
      <c r="J238" t="s">
        <v>124</v>
      </c>
      <c r="K238" t="s">
        <v>125</v>
      </c>
      <c r="M238">
        <v>2.5</v>
      </c>
      <c r="AI238" s="2"/>
      <c r="CD238" s="2"/>
    </row>
    <row r="239" spans="1:102" x14ac:dyDescent="0.25">
      <c r="A239" t="s">
        <v>733</v>
      </c>
      <c r="B239" t="s">
        <v>734</v>
      </c>
      <c r="C239" s="1" t="str">
        <f t="shared" si="50"/>
        <v>22:0011</v>
      </c>
      <c r="D239" s="1" t="str">
        <f t="shared" si="61"/>
        <v/>
      </c>
      <c r="G239" s="1" t="str">
        <f t="shared" si="62"/>
        <v>166</v>
      </c>
      <c r="J239" t="s">
        <v>124</v>
      </c>
      <c r="K239" t="s">
        <v>125</v>
      </c>
      <c r="M239">
        <v>2.5</v>
      </c>
      <c r="AI239" s="2"/>
      <c r="CD239" s="2"/>
    </row>
    <row r="240" spans="1:102" x14ac:dyDescent="0.25">
      <c r="A240" t="s">
        <v>735</v>
      </c>
      <c r="B240" t="s">
        <v>736</v>
      </c>
      <c r="C240" s="1" t="str">
        <f t="shared" si="50"/>
        <v>22:0011</v>
      </c>
      <c r="D240" s="1" t="str">
        <f t="shared" si="61"/>
        <v/>
      </c>
      <c r="G240" s="1" t="str">
        <f t="shared" si="62"/>
        <v>166</v>
      </c>
      <c r="J240" t="s">
        <v>124</v>
      </c>
      <c r="K240" t="s">
        <v>125</v>
      </c>
      <c r="M240">
        <v>2.5</v>
      </c>
      <c r="AI240" s="2"/>
      <c r="CD240" s="2"/>
    </row>
    <row r="241" spans="1:100" x14ac:dyDescent="0.25">
      <c r="A241" t="s">
        <v>737</v>
      </c>
      <c r="B241" t="s">
        <v>738</v>
      </c>
      <c r="C241" s="1" t="str">
        <f t="shared" si="50"/>
        <v>22:0011</v>
      </c>
      <c r="D241" s="1" t="str">
        <f t="shared" si="61"/>
        <v/>
      </c>
      <c r="G241" s="1" t="str">
        <f t="shared" si="62"/>
        <v>166</v>
      </c>
      <c r="J241" t="s">
        <v>124</v>
      </c>
      <c r="K241" t="s">
        <v>125</v>
      </c>
      <c r="M241">
        <v>2.5</v>
      </c>
      <c r="AI241" s="2"/>
      <c r="CD241" s="2"/>
    </row>
    <row r="242" spans="1:100" x14ac:dyDescent="0.25">
      <c r="A242" t="s">
        <v>739</v>
      </c>
      <c r="B242" t="s">
        <v>740</v>
      </c>
      <c r="C242" s="1" t="str">
        <f t="shared" si="50"/>
        <v>22:0011</v>
      </c>
      <c r="D242" s="1" t="str">
        <f t="shared" si="61"/>
        <v/>
      </c>
      <c r="G242" s="1" t="str">
        <f t="shared" si="62"/>
        <v>166</v>
      </c>
      <c r="J242" t="s">
        <v>124</v>
      </c>
      <c r="K242" t="s">
        <v>125</v>
      </c>
      <c r="M242">
        <v>2.5</v>
      </c>
      <c r="AI242" s="2"/>
      <c r="CD242" s="2"/>
    </row>
    <row r="243" spans="1:100" x14ac:dyDescent="0.25">
      <c r="A243" t="s">
        <v>741</v>
      </c>
      <c r="B243" t="s">
        <v>742</v>
      </c>
      <c r="C243" s="1" t="str">
        <f t="shared" si="50"/>
        <v>22:0011</v>
      </c>
      <c r="D243" s="1" t="str">
        <f t="shared" si="61"/>
        <v/>
      </c>
      <c r="G243" s="1" t="str">
        <f t="shared" si="62"/>
        <v>166</v>
      </c>
      <c r="J243" t="s">
        <v>124</v>
      </c>
      <c r="K243" t="s">
        <v>125</v>
      </c>
      <c r="AI243" s="2"/>
      <c r="AN243">
        <v>10</v>
      </c>
      <c r="AO243">
        <v>0.5</v>
      </c>
      <c r="AP243">
        <v>10</v>
      </c>
      <c r="AQ243">
        <v>5</v>
      </c>
      <c r="AR243">
        <v>0.5</v>
      </c>
      <c r="AS243">
        <v>0.25</v>
      </c>
      <c r="AT243">
        <v>2.5</v>
      </c>
      <c r="AU243">
        <v>0.5</v>
      </c>
      <c r="AW243">
        <v>0.25</v>
      </c>
      <c r="AY243">
        <v>0.1</v>
      </c>
      <c r="AZ243">
        <v>1</v>
      </c>
      <c r="BA243">
        <v>0.25</v>
      </c>
      <c r="BB243">
        <v>0.05</v>
      </c>
      <c r="BC243">
        <v>0.5</v>
      </c>
      <c r="BD243">
        <v>0.1</v>
      </c>
      <c r="BE243">
        <v>0.05</v>
      </c>
      <c r="BG243">
        <v>0.05</v>
      </c>
      <c r="BH243">
        <v>2.5000000000000001E-2</v>
      </c>
      <c r="BI243">
        <v>2.5000000000000001E-2</v>
      </c>
      <c r="BJ243">
        <v>5.0000000000000001E-3</v>
      </c>
      <c r="BK243">
        <v>2.5000000000000001E-2</v>
      </c>
      <c r="BL243">
        <v>5.0000000000000001E-3</v>
      </c>
      <c r="BM243">
        <v>3.0000000000000001E-3</v>
      </c>
      <c r="BN243">
        <v>5.0000000000000001E-3</v>
      </c>
      <c r="BO243">
        <v>5.0000000000000001E-3</v>
      </c>
      <c r="BP243">
        <v>5.0000000000000001E-3</v>
      </c>
      <c r="BQ243">
        <v>5.0000000000000001E-3</v>
      </c>
      <c r="BR243">
        <v>5.0000000000000001E-3</v>
      </c>
      <c r="BS243">
        <v>3.0000000000000001E-3</v>
      </c>
      <c r="BT243">
        <v>5.0000000000000001E-3</v>
      </c>
      <c r="BU243">
        <v>1E-3</v>
      </c>
      <c r="BV243">
        <v>0.05</v>
      </c>
      <c r="BW243">
        <v>5.0000000000000001E-3</v>
      </c>
      <c r="BX243">
        <v>0.25</v>
      </c>
      <c r="BY243">
        <v>2.5000000000000001E-2</v>
      </c>
      <c r="BZ243">
        <v>2.5</v>
      </c>
      <c r="CA243">
        <v>2.5000000000000001E-2</v>
      </c>
      <c r="CB243">
        <v>5.0000000000000001E-3</v>
      </c>
      <c r="CD243" s="2"/>
    </row>
    <row r="244" spans="1:100" x14ac:dyDescent="0.25">
      <c r="A244" t="s">
        <v>743</v>
      </c>
      <c r="B244" t="s">
        <v>744</v>
      </c>
      <c r="C244" s="1" t="str">
        <f t="shared" si="50"/>
        <v>22:0011</v>
      </c>
      <c r="D244" s="1" t="str">
        <f t="shared" si="61"/>
        <v/>
      </c>
      <c r="G244" s="1" t="str">
        <f t="shared" si="62"/>
        <v>166</v>
      </c>
      <c r="J244" t="s">
        <v>124</v>
      </c>
      <c r="K244" t="s">
        <v>125</v>
      </c>
      <c r="U244">
        <v>0.01</v>
      </c>
      <c r="AI244" s="2"/>
      <c r="CD244" s="2"/>
    </row>
    <row r="245" spans="1:100" x14ac:dyDescent="0.25">
      <c r="A245" t="s">
        <v>745</v>
      </c>
      <c r="B245" t="s">
        <v>746</v>
      </c>
      <c r="C245" s="1" t="str">
        <f t="shared" si="50"/>
        <v>22:0011</v>
      </c>
      <c r="D245" s="1" t="str">
        <f t="shared" si="61"/>
        <v/>
      </c>
      <c r="G245" s="1" t="str">
        <f t="shared" si="62"/>
        <v>166</v>
      </c>
      <c r="J245" t="s">
        <v>124</v>
      </c>
      <c r="K245" t="s">
        <v>125</v>
      </c>
      <c r="AI245" s="2"/>
      <c r="CD245" s="2"/>
      <c r="CK245">
        <v>0.5</v>
      </c>
      <c r="CL245">
        <v>0.1</v>
      </c>
      <c r="CM245">
        <v>0.25</v>
      </c>
      <c r="CN245">
        <v>0.5</v>
      </c>
      <c r="CO245">
        <v>0.25</v>
      </c>
      <c r="CP245">
        <v>0.1</v>
      </c>
      <c r="CQ245">
        <v>0.5</v>
      </c>
      <c r="CR245">
        <v>0.5</v>
      </c>
      <c r="CS245">
        <v>1</v>
      </c>
      <c r="CT245">
        <v>0.5</v>
      </c>
      <c r="CU245">
        <v>1</v>
      </c>
      <c r="CV245">
        <v>0.25</v>
      </c>
    </row>
    <row r="246" spans="1:100" x14ac:dyDescent="0.25">
      <c r="A246" t="s">
        <v>747</v>
      </c>
      <c r="B246" t="s">
        <v>748</v>
      </c>
      <c r="C246" s="1" t="str">
        <f t="shared" si="50"/>
        <v>22:0011</v>
      </c>
      <c r="D246" s="1" t="str">
        <f t="shared" si="61"/>
        <v/>
      </c>
      <c r="G246" s="1" t="str">
        <f t="shared" si="62"/>
        <v>166</v>
      </c>
      <c r="J246" t="s">
        <v>124</v>
      </c>
      <c r="K246" t="s">
        <v>125</v>
      </c>
      <c r="AI246" s="2"/>
      <c r="CD246" s="2"/>
      <c r="CF246">
        <v>0.05</v>
      </c>
      <c r="CG246">
        <v>0.01</v>
      </c>
      <c r="CH246">
        <v>0.01</v>
      </c>
      <c r="CI246">
        <v>0.05</v>
      </c>
      <c r="CJ246">
        <v>0.01</v>
      </c>
    </row>
    <row r="247" spans="1:100" x14ac:dyDescent="0.25">
      <c r="A247" t="s">
        <v>749</v>
      </c>
      <c r="B247" t="s">
        <v>750</v>
      </c>
      <c r="C247" s="1" t="str">
        <f t="shared" si="50"/>
        <v>22:0011</v>
      </c>
      <c r="D247" s="1" t="str">
        <f t="shared" si="61"/>
        <v/>
      </c>
      <c r="G247" s="1" t="str">
        <f t="shared" si="62"/>
        <v>166</v>
      </c>
      <c r="J247" t="s">
        <v>124</v>
      </c>
      <c r="K247" t="s">
        <v>125</v>
      </c>
      <c r="AI247" s="2"/>
      <c r="CD247" s="2"/>
      <c r="CF247">
        <v>0.05</v>
      </c>
      <c r="CG247">
        <v>0.01</v>
      </c>
      <c r="CH247">
        <v>0.01</v>
      </c>
      <c r="CI247">
        <v>0.05</v>
      </c>
      <c r="CJ247">
        <v>0.01</v>
      </c>
    </row>
    <row r="248" spans="1:100" x14ac:dyDescent="0.25">
      <c r="A248" t="s">
        <v>751</v>
      </c>
      <c r="B248" t="s">
        <v>752</v>
      </c>
      <c r="C248" s="1" t="str">
        <f t="shared" si="50"/>
        <v>22:0011</v>
      </c>
      <c r="D248" s="1" t="str">
        <f t="shared" si="61"/>
        <v/>
      </c>
      <c r="G248" s="1" t="str">
        <f t="shared" si="62"/>
        <v>166</v>
      </c>
      <c r="J248" t="s">
        <v>124</v>
      </c>
      <c r="K248" t="s">
        <v>125</v>
      </c>
      <c r="V248">
        <v>0.05</v>
      </c>
      <c r="AI248" s="2"/>
      <c r="CD248" s="2"/>
    </row>
    <row r="249" spans="1:100" x14ac:dyDescent="0.25">
      <c r="A249" t="s">
        <v>753</v>
      </c>
      <c r="B249" t="s">
        <v>754</v>
      </c>
      <c r="C249" s="1" t="str">
        <f t="shared" si="50"/>
        <v>22:0011</v>
      </c>
      <c r="D249" s="1" t="str">
        <f t="shared" si="61"/>
        <v/>
      </c>
      <c r="G249" s="1" t="str">
        <f t="shared" si="62"/>
        <v>166</v>
      </c>
      <c r="J249" t="s">
        <v>124</v>
      </c>
      <c r="K249" t="s">
        <v>125</v>
      </c>
      <c r="V249">
        <v>0.05</v>
      </c>
      <c r="AI249" s="2"/>
      <c r="CD249" s="2"/>
    </row>
    <row r="250" spans="1:100" x14ac:dyDescent="0.25">
      <c r="A250" t="s">
        <v>755</v>
      </c>
      <c r="B250" t="s">
        <v>756</v>
      </c>
      <c r="C250" s="1" t="str">
        <f t="shared" si="50"/>
        <v>22:0011</v>
      </c>
      <c r="D250" s="1" t="str">
        <f t="shared" si="61"/>
        <v/>
      </c>
      <c r="G250" s="1" t="str">
        <f t="shared" si="62"/>
        <v>166</v>
      </c>
      <c r="J250" t="s">
        <v>124</v>
      </c>
      <c r="K250" t="s">
        <v>125</v>
      </c>
      <c r="V250">
        <v>0.1</v>
      </c>
      <c r="AI250" s="2"/>
      <c r="CD250" s="2"/>
    </row>
    <row r="251" spans="1:100" x14ac:dyDescent="0.25">
      <c r="A251" t="s">
        <v>757</v>
      </c>
      <c r="B251" t="s">
        <v>758</v>
      </c>
      <c r="C251" s="1" t="str">
        <f t="shared" si="50"/>
        <v>22:0011</v>
      </c>
      <c r="D251" s="1" t="str">
        <f t="shared" si="61"/>
        <v/>
      </c>
      <c r="G251" s="1" t="str">
        <f t="shared" si="62"/>
        <v>166</v>
      </c>
      <c r="J251" t="s">
        <v>124</v>
      </c>
      <c r="K251" t="s">
        <v>125</v>
      </c>
      <c r="V251">
        <v>0.1</v>
      </c>
      <c r="AI251" s="2"/>
      <c r="CD251" s="2"/>
    </row>
    <row r="252" spans="1:100" x14ac:dyDescent="0.25">
      <c r="A252" t="s">
        <v>759</v>
      </c>
      <c r="B252" t="s">
        <v>760</v>
      </c>
      <c r="C252" s="1" t="str">
        <f t="shared" si="50"/>
        <v>22:0011</v>
      </c>
      <c r="D252" s="1" t="str">
        <f t="shared" si="61"/>
        <v/>
      </c>
      <c r="G252" s="1" t="str">
        <f t="shared" si="62"/>
        <v>166</v>
      </c>
      <c r="J252" t="s">
        <v>124</v>
      </c>
      <c r="K252" t="s">
        <v>125</v>
      </c>
      <c r="V252">
        <v>0.05</v>
      </c>
      <c r="AI252" s="2"/>
      <c r="CD252" s="2"/>
    </row>
    <row r="253" spans="1:100" x14ac:dyDescent="0.25">
      <c r="A253" t="s">
        <v>761</v>
      </c>
      <c r="B253" t="s">
        <v>762</v>
      </c>
      <c r="C253" s="1" t="str">
        <f t="shared" si="50"/>
        <v>22:0011</v>
      </c>
      <c r="D253" s="1" t="str">
        <f t="shared" si="61"/>
        <v/>
      </c>
      <c r="G253" s="1" t="str">
        <f t="shared" si="62"/>
        <v>166</v>
      </c>
      <c r="J253" t="s">
        <v>124</v>
      </c>
      <c r="K253" t="s">
        <v>125</v>
      </c>
      <c r="V253">
        <v>0.05</v>
      </c>
      <c r="AI253" s="2"/>
      <c r="CD253" s="2"/>
    </row>
    <row r="254" spans="1:100" x14ac:dyDescent="0.25">
      <c r="A254" t="s">
        <v>763</v>
      </c>
      <c r="B254" t="s">
        <v>764</v>
      </c>
      <c r="C254" s="1" t="str">
        <f t="shared" si="50"/>
        <v>22:0011</v>
      </c>
      <c r="D254" s="1" t="str">
        <f t="shared" si="61"/>
        <v/>
      </c>
      <c r="G254" s="1" t="str">
        <f t="shared" si="62"/>
        <v>166</v>
      </c>
      <c r="J254" t="s">
        <v>124</v>
      </c>
      <c r="K254" t="s">
        <v>125</v>
      </c>
      <c r="T254">
        <v>5.0000000000000001E-3</v>
      </c>
      <c r="AI254" s="2"/>
      <c r="CD254" s="2"/>
    </row>
    <row r="255" spans="1:100" x14ac:dyDescent="0.25">
      <c r="A255" t="s">
        <v>765</v>
      </c>
      <c r="B255" t="s">
        <v>766</v>
      </c>
      <c r="C255" s="1" t="str">
        <f t="shared" si="50"/>
        <v>22:0011</v>
      </c>
      <c r="D255" s="1" t="str">
        <f t="shared" si="61"/>
        <v/>
      </c>
      <c r="G255" s="1" t="str">
        <f t="shared" si="62"/>
        <v>166</v>
      </c>
      <c r="J255" t="s">
        <v>124</v>
      </c>
      <c r="K255" t="s">
        <v>125</v>
      </c>
      <c r="T255">
        <v>0.01</v>
      </c>
      <c r="AI255" s="2"/>
      <c r="CD255" s="2"/>
    </row>
    <row r="256" spans="1:100" x14ac:dyDescent="0.25">
      <c r="A256" t="s">
        <v>767</v>
      </c>
      <c r="B256" t="s">
        <v>768</v>
      </c>
      <c r="C256" s="1" t="str">
        <f t="shared" si="50"/>
        <v>22:0011</v>
      </c>
      <c r="D256" s="1" t="str">
        <f t="shared" si="61"/>
        <v/>
      </c>
      <c r="G256" s="1" t="str">
        <f t="shared" si="62"/>
        <v>166</v>
      </c>
      <c r="J256" t="s">
        <v>124</v>
      </c>
      <c r="K256" t="s">
        <v>125</v>
      </c>
      <c r="T256">
        <v>5.0000000000000001E-3</v>
      </c>
      <c r="AI256" s="2"/>
      <c r="CD256" s="2"/>
    </row>
    <row r="257" spans="1:102" x14ac:dyDescent="0.25">
      <c r="A257" t="s">
        <v>769</v>
      </c>
      <c r="B257" t="s">
        <v>770</v>
      </c>
      <c r="C257" s="1" t="str">
        <f t="shared" si="50"/>
        <v>22:0011</v>
      </c>
      <c r="D257" s="1" t="str">
        <f t="shared" si="61"/>
        <v/>
      </c>
      <c r="G257" s="1" t="str">
        <f t="shared" si="62"/>
        <v>166</v>
      </c>
      <c r="J257" t="s">
        <v>124</v>
      </c>
      <c r="K257" t="s">
        <v>125</v>
      </c>
      <c r="T257">
        <v>5.0000000000000001E-3</v>
      </c>
      <c r="AI257" s="2"/>
      <c r="CD257" s="2"/>
    </row>
    <row r="258" spans="1:102" x14ac:dyDescent="0.25">
      <c r="A258" t="s">
        <v>771</v>
      </c>
      <c r="B258" t="s">
        <v>772</v>
      </c>
      <c r="C258" s="1" t="str">
        <f t="shared" ref="C258:C266" si="63">HYPERLINK("http://geochem.nrcan.gc.ca/cdogs/content/bdl/bdl220011_e.htm", "22:0011")</f>
        <v>22:0011</v>
      </c>
      <c r="D258" s="1" t="str">
        <f t="shared" si="61"/>
        <v/>
      </c>
      <c r="G258" s="1" t="str">
        <f t="shared" si="62"/>
        <v>166</v>
      </c>
      <c r="J258" t="s">
        <v>124</v>
      </c>
      <c r="K258" t="s">
        <v>125</v>
      </c>
      <c r="T258">
        <v>5.0000000000000001E-3</v>
      </c>
      <c r="AI258" s="2"/>
      <c r="CD258" s="2"/>
    </row>
    <row r="259" spans="1:102" x14ac:dyDescent="0.25">
      <c r="A259" t="s">
        <v>773</v>
      </c>
      <c r="B259" t="s">
        <v>774</v>
      </c>
      <c r="C259" s="1" t="str">
        <f t="shared" si="63"/>
        <v>22:0011</v>
      </c>
      <c r="D259" s="1" t="str">
        <f t="shared" si="61"/>
        <v/>
      </c>
      <c r="G259" s="1" t="str">
        <f t="shared" si="62"/>
        <v>166</v>
      </c>
      <c r="J259" t="s">
        <v>124</v>
      </c>
      <c r="K259" t="s">
        <v>125</v>
      </c>
      <c r="AI259" s="2"/>
      <c r="AN259">
        <v>10</v>
      </c>
      <c r="AO259">
        <v>0.5</v>
      </c>
      <c r="AP259">
        <v>10</v>
      </c>
      <c r="AQ259">
        <v>5</v>
      </c>
      <c r="AR259">
        <v>0.5</v>
      </c>
      <c r="AS259">
        <v>0.25</v>
      </c>
      <c r="AT259">
        <v>2.5</v>
      </c>
      <c r="AU259">
        <v>0.5</v>
      </c>
      <c r="AW259">
        <v>0.25</v>
      </c>
      <c r="AY259">
        <v>0.1</v>
      </c>
      <c r="AZ259">
        <v>1</v>
      </c>
      <c r="BA259">
        <v>0.25</v>
      </c>
      <c r="BB259">
        <v>0.05</v>
      </c>
      <c r="BC259">
        <v>0.5</v>
      </c>
      <c r="BD259">
        <v>0.1</v>
      </c>
      <c r="BE259">
        <v>0.05</v>
      </c>
      <c r="BG259">
        <v>0.05</v>
      </c>
      <c r="BH259">
        <v>2.5000000000000001E-2</v>
      </c>
      <c r="BI259">
        <v>2.5000000000000001E-2</v>
      </c>
      <c r="BJ259">
        <v>5.0000000000000001E-3</v>
      </c>
      <c r="BK259">
        <v>2.5000000000000001E-2</v>
      </c>
      <c r="BL259">
        <v>5.0000000000000001E-3</v>
      </c>
      <c r="BM259">
        <v>3.0000000000000001E-3</v>
      </c>
      <c r="BN259">
        <v>5.0000000000000001E-3</v>
      </c>
      <c r="BO259">
        <v>5.0000000000000001E-3</v>
      </c>
      <c r="BP259">
        <v>5.0000000000000001E-3</v>
      </c>
      <c r="BQ259">
        <v>5.0000000000000001E-3</v>
      </c>
      <c r="BR259">
        <v>5.0000000000000001E-3</v>
      </c>
      <c r="BS259">
        <v>3.0000000000000001E-3</v>
      </c>
      <c r="BT259">
        <v>5.0000000000000001E-3</v>
      </c>
      <c r="BU259">
        <v>1E-3</v>
      </c>
      <c r="BV259">
        <v>0.05</v>
      </c>
      <c r="BW259">
        <v>5.0000000000000001E-3</v>
      </c>
      <c r="BX259">
        <v>0.25</v>
      </c>
      <c r="BY259">
        <v>2.5000000000000001E-2</v>
      </c>
      <c r="BZ259">
        <v>2.5</v>
      </c>
      <c r="CA259">
        <v>2.5000000000000001E-2</v>
      </c>
      <c r="CB259">
        <v>5.0000000000000001E-3</v>
      </c>
      <c r="CD259" s="2"/>
    </row>
    <row r="260" spans="1:102" x14ac:dyDescent="0.25">
      <c r="A260" t="s">
        <v>775</v>
      </c>
      <c r="B260" t="s">
        <v>776</v>
      </c>
      <c r="C260" s="1" t="str">
        <f t="shared" si="63"/>
        <v>22:0011</v>
      </c>
      <c r="D260" s="1" t="str">
        <f t="shared" si="61"/>
        <v/>
      </c>
      <c r="G260" s="1" t="str">
        <f t="shared" si="62"/>
        <v>166</v>
      </c>
      <c r="J260" t="s">
        <v>124</v>
      </c>
      <c r="K260" t="s">
        <v>125</v>
      </c>
      <c r="U260">
        <v>5.0000000000000001E-3</v>
      </c>
      <c r="AI260" s="2"/>
      <c r="CD260" s="2"/>
    </row>
    <row r="261" spans="1:102" x14ac:dyDescent="0.25">
      <c r="A261" t="s">
        <v>777</v>
      </c>
      <c r="B261" t="s">
        <v>778</v>
      </c>
      <c r="C261" s="1" t="str">
        <f t="shared" si="63"/>
        <v>22:0011</v>
      </c>
      <c r="D261" s="1" t="str">
        <f t="shared" si="61"/>
        <v/>
      </c>
      <c r="G261" s="1" t="str">
        <f t="shared" si="62"/>
        <v>166</v>
      </c>
      <c r="J261" t="s">
        <v>124</v>
      </c>
      <c r="K261" t="s">
        <v>125</v>
      </c>
      <c r="U261">
        <v>5.0000000000000001E-3</v>
      </c>
      <c r="AI261" s="2"/>
      <c r="CD261" s="2"/>
    </row>
    <row r="262" spans="1:102" x14ac:dyDescent="0.25">
      <c r="A262" t="s">
        <v>779</v>
      </c>
      <c r="B262" t="s">
        <v>780</v>
      </c>
      <c r="C262" s="1" t="str">
        <f t="shared" si="63"/>
        <v>22:0011</v>
      </c>
      <c r="D262" s="1" t="str">
        <f t="shared" si="61"/>
        <v/>
      </c>
      <c r="G262" s="1" t="str">
        <f t="shared" si="62"/>
        <v>166</v>
      </c>
      <c r="J262" t="s">
        <v>124</v>
      </c>
      <c r="K262" t="s">
        <v>125</v>
      </c>
      <c r="AI262" s="2"/>
      <c r="CD262" s="2"/>
      <c r="CW262">
        <v>40</v>
      </c>
    </row>
    <row r="263" spans="1:102" x14ac:dyDescent="0.25">
      <c r="A263" t="s">
        <v>781</v>
      </c>
      <c r="B263" t="s">
        <v>782</v>
      </c>
      <c r="C263" s="1" t="str">
        <f t="shared" si="63"/>
        <v>22:0011</v>
      </c>
      <c r="D263" s="1" t="str">
        <f t="shared" si="61"/>
        <v/>
      </c>
      <c r="G263" s="1" t="str">
        <f t="shared" si="62"/>
        <v>166</v>
      </c>
      <c r="J263" t="s">
        <v>124</v>
      </c>
      <c r="K263" t="s">
        <v>125</v>
      </c>
      <c r="AI263" s="2"/>
      <c r="CD263" s="2"/>
      <c r="CK263">
        <v>0.5</v>
      </c>
      <c r="CL263">
        <v>0.1</v>
      </c>
      <c r="CM263">
        <v>0.25</v>
      </c>
      <c r="CN263">
        <v>0.5</v>
      </c>
      <c r="CO263">
        <v>0.25</v>
      </c>
      <c r="CP263">
        <v>0.1</v>
      </c>
      <c r="CQ263">
        <v>0.5</v>
      </c>
      <c r="CR263">
        <v>0.5</v>
      </c>
      <c r="CS263">
        <v>1</v>
      </c>
      <c r="CT263">
        <v>0.5</v>
      </c>
      <c r="CU263">
        <v>1</v>
      </c>
      <c r="CV263">
        <v>0.25</v>
      </c>
    </row>
    <row r="264" spans="1:102" x14ac:dyDescent="0.25">
      <c r="A264" t="s">
        <v>783</v>
      </c>
      <c r="B264" t="s">
        <v>784</v>
      </c>
      <c r="C264" s="1" t="str">
        <f t="shared" si="63"/>
        <v>22:0011</v>
      </c>
      <c r="D264" s="1" t="str">
        <f t="shared" si="61"/>
        <v/>
      </c>
      <c r="G264" s="1" t="str">
        <f t="shared" si="62"/>
        <v>166</v>
      </c>
      <c r="J264" t="s">
        <v>124</v>
      </c>
      <c r="K264" t="s">
        <v>125</v>
      </c>
      <c r="AI264" s="2"/>
      <c r="CD264" s="2"/>
      <c r="CK264">
        <v>0.5</v>
      </c>
      <c r="CL264">
        <v>0.1</v>
      </c>
      <c r="CM264">
        <v>0.25</v>
      </c>
      <c r="CN264">
        <v>0.5</v>
      </c>
      <c r="CO264">
        <v>0.25</v>
      </c>
      <c r="CP264">
        <v>0.1</v>
      </c>
      <c r="CQ264">
        <v>0.5</v>
      </c>
      <c r="CR264">
        <v>0.5</v>
      </c>
      <c r="CS264">
        <v>1</v>
      </c>
      <c r="CT264">
        <v>0.5</v>
      </c>
      <c r="CU264">
        <v>1</v>
      </c>
      <c r="CV264">
        <v>0.25</v>
      </c>
    </row>
    <row r="265" spans="1:102" x14ac:dyDescent="0.25">
      <c r="A265" t="s">
        <v>785</v>
      </c>
      <c r="B265" t="s">
        <v>786</v>
      </c>
      <c r="C265" s="1" t="str">
        <f t="shared" si="63"/>
        <v>22:0011</v>
      </c>
      <c r="D265" s="1" t="str">
        <f t="shared" si="61"/>
        <v/>
      </c>
      <c r="G265" s="1" t="str">
        <f t="shared" si="62"/>
        <v>166</v>
      </c>
      <c r="J265" t="s">
        <v>124</v>
      </c>
      <c r="K265" t="s">
        <v>125</v>
      </c>
      <c r="P265">
        <v>0.5</v>
      </c>
      <c r="Q265">
        <v>1</v>
      </c>
      <c r="AI265" s="2"/>
      <c r="CD265" s="2"/>
    </row>
    <row r="266" spans="1:102" x14ac:dyDescent="0.25">
      <c r="A266" t="s">
        <v>787</v>
      </c>
      <c r="B266" t="s">
        <v>788</v>
      </c>
      <c r="C266" s="1" t="str">
        <f t="shared" si="63"/>
        <v>22:0011</v>
      </c>
      <c r="D266" s="1" t="str">
        <f t="shared" si="61"/>
        <v/>
      </c>
      <c r="G266" s="1" t="str">
        <f t="shared" si="62"/>
        <v>166</v>
      </c>
      <c r="J266" t="s">
        <v>124</v>
      </c>
      <c r="K266" t="s">
        <v>125</v>
      </c>
      <c r="AI266" s="2"/>
      <c r="CD266" s="2"/>
      <c r="CX266">
        <v>50</v>
      </c>
    </row>
  </sheetData>
  <autoFilter ref="A1:L266">
    <filterColumn colId="0" hiddenButton="1"/>
    <filterColumn colId="1" hiddenButton="1"/>
    <filterColumn colId="2">
      <filters>
        <filter val="22:0011"/>
      </filters>
    </filterColumn>
    <filterColumn colId="4" hiddenButton="1"/>
    <filterColumn colId="5" hiddenButton="1"/>
    <filterColumn colId="7" hiddenButton="1"/>
    <filterColumn colId="8" hiddenButton="1"/>
    <filterColumn colId="1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bdl220011_pkg_0296b.xlsx</vt:lpstr>
      <vt:lpstr>pkg_0296b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2023-02-18T07:32:28Z</dcterms:created>
  <dcterms:modified xsi:type="dcterms:W3CDTF">2023-02-18T21:12:55Z</dcterms:modified>
</cp:coreProperties>
</file>